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enne_projektmappe" defaultThemeVersion="124226"/>
  <mc:AlternateContent xmlns:mc="http://schemas.openxmlformats.org/markup-compatibility/2006">
    <mc:Choice Requires="x15">
      <x15ac:absPath xmlns:x15ac="http://schemas.microsoft.com/office/spreadsheetml/2010/11/ac" url="C:\Users\kennethg\Desktop\"/>
    </mc:Choice>
  </mc:AlternateContent>
  <bookViews>
    <workbookView xWindow="0" yWindow="0" windowWidth="28800" windowHeight="14136" tabRatio="801"/>
  </bookViews>
  <sheets>
    <sheet name="Afstemningsbilag_med forslag" sheetId="16" r:id="rId1"/>
    <sheet name="Liste O" sheetId="17" r:id="rId2"/>
    <sheet name="Liste V" sheetId="18" r:id="rId3"/>
    <sheet name="Liste A" sheetId="19" r:id="rId4"/>
    <sheet name="Liste C" sheetId="20" r:id="rId5"/>
    <sheet name="Liste T" sheetId="21" r:id="rId6"/>
    <sheet name="1  Vejledning" sheetId="9" state="hidden" r:id="rId7"/>
    <sheet name="2 Afstemningsbilag" sheetId="8" state="hidden" r:id="rId8"/>
    <sheet name="3 Hovedovers. inkl. A+D+R skema" sheetId="10" state="hidden" r:id="rId9"/>
    <sheet name="Anlægsplan" sheetId="15" state="hidden" r:id="rId10"/>
  </sheets>
  <externalReferences>
    <externalReference r:id="rId11"/>
    <externalReference r:id="rId12"/>
    <externalReference r:id="rId13"/>
    <externalReference r:id="rId14"/>
  </externalReferences>
  <definedNames>
    <definedName name="AS2DocOpenMode" hidden="1">"AS2DocumentEdit"</definedName>
    <definedName name="_xlnm.Print_Area" localSheetId="6">'1  Vejledning'!$A$1:$N$16</definedName>
    <definedName name="_xlnm.Print_Area" localSheetId="8">'3 Hovedovers. inkl. A+D+R skema'!$A$2:$E$63</definedName>
    <definedName name="_xlnm.Print_Titles" localSheetId="7">'2 Afstemningsbilag'!$4:$5</definedName>
    <definedName name="_xlnm.Print_Titles" localSheetId="0">'Afstemningsbilag_med forslag'!$39:$40</definedName>
    <definedName name="_xlnm.Print_Titles" localSheetId="9">Anlægsplan!$2:$2</definedName>
  </definedNames>
  <calcPr calcId="162913"/>
</workbook>
</file>

<file path=xl/calcChain.xml><?xml version="1.0" encoding="utf-8"?>
<calcChain xmlns="http://schemas.openxmlformats.org/spreadsheetml/2006/main">
  <c r="K35" i="16" l="1"/>
  <c r="K36" i="16"/>
  <c r="F11" i="16"/>
  <c r="G127" i="16" l="1"/>
  <c r="G149" i="16"/>
  <c r="G19" i="16" s="1"/>
  <c r="G148" i="16"/>
  <c r="G18" i="16" s="1"/>
  <c r="G207" i="20" l="1"/>
  <c r="G208" i="20" s="1"/>
  <c r="G198" i="20"/>
  <c r="J174" i="20"/>
  <c r="J179" i="20" s="1"/>
  <c r="J180" i="20" s="1"/>
  <c r="I174" i="20"/>
  <c r="I179" i="20" s="1"/>
  <c r="I180" i="20" s="1"/>
  <c r="H174" i="20"/>
  <c r="H179" i="20" s="1"/>
  <c r="H180" i="20" s="1"/>
  <c r="G174" i="20"/>
  <c r="G179" i="20" s="1"/>
  <c r="G180" i="20" s="1"/>
  <c r="J173" i="20"/>
  <c r="J19" i="20" s="1"/>
  <c r="I173" i="20"/>
  <c r="I19" i="20" s="1"/>
  <c r="H173" i="20"/>
  <c r="H175" i="20" s="1"/>
  <c r="H44" i="20" s="1"/>
  <c r="G173" i="20"/>
  <c r="J172" i="20"/>
  <c r="J207" i="20" s="1"/>
  <c r="J208" i="20" s="1"/>
  <c r="I172" i="20"/>
  <c r="I175" i="20" s="1"/>
  <c r="I44" i="20" s="1"/>
  <c r="H172" i="20"/>
  <c r="H207" i="20" s="1"/>
  <c r="H208" i="20" s="1"/>
  <c r="G172" i="20"/>
  <c r="G175" i="20" s="1"/>
  <c r="G44" i="20" s="1"/>
  <c r="J170" i="20"/>
  <c r="I170" i="20"/>
  <c r="H170" i="20"/>
  <c r="G170" i="20"/>
  <c r="J142" i="20"/>
  <c r="I142" i="20"/>
  <c r="H142" i="20"/>
  <c r="G142" i="20"/>
  <c r="J104" i="20"/>
  <c r="I104" i="20"/>
  <c r="H104" i="20"/>
  <c r="G104" i="20"/>
  <c r="J43" i="20"/>
  <c r="I43" i="20"/>
  <c r="H43" i="20"/>
  <c r="G43" i="20"/>
  <c r="G197" i="20" s="1"/>
  <c r="G199" i="20" s="1"/>
  <c r="G202" i="20" s="1"/>
  <c r="K36" i="20"/>
  <c r="K35" i="20"/>
  <c r="I21" i="20"/>
  <c r="H21" i="20"/>
  <c r="G21" i="20"/>
  <c r="H19" i="20"/>
  <c r="G19" i="20"/>
  <c r="J18" i="20"/>
  <c r="H18" i="20"/>
  <c r="H22" i="20" s="1"/>
  <c r="H9" i="20" s="1"/>
  <c r="G18" i="20"/>
  <c r="G22" i="20" s="1"/>
  <c r="G9" i="20" s="1"/>
  <c r="F11" i="20"/>
  <c r="G11" i="20" s="1"/>
  <c r="H11" i="20" s="1"/>
  <c r="J10" i="20"/>
  <c r="I10" i="20"/>
  <c r="H10" i="20"/>
  <c r="G10" i="20"/>
  <c r="G8" i="20"/>
  <c r="J6" i="20"/>
  <c r="I6" i="20"/>
  <c r="H6" i="20"/>
  <c r="G6" i="20"/>
  <c r="G31" i="20" l="1"/>
  <c r="G33" i="20" s="1"/>
  <c r="G182" i="20"/>
  <c r="H45" i="20"/>
  <c r="H31" i="20"/>
  <c r="H182" i="20"/>
  <c r="I45" i="20"/>
  <c r="I31" i="20"/>
  <c r="I182" i="20"/>
  <c r="J31" i="20"/>
  <c r="J182" i="20"/>
  <c r="J21" i="20"/>
  <c r="J22" i="20" s="1"/>
  <c r="J9" i="20" s="1"/>
  <c r="J175" i="20"/>
  <c r="J44" i="20" s="1"/>
  <c r="J45" i="20" s="1"/>
  <c r="G20" i="20"/>
  <c r="G45" i="20"/>
  <c r="H20" i="20"/>
  <c r="I207" i="20"/>
  <c r="I208" i="20" s="1"/>
  <c r="I18" i="20"/>
  <c r="J20" i="20"/>
  <c r="J191" i="20" l="1"/>
  <c r="J185" i="20"/>
  <c r="G185" i="20"/>
  <c r="G191" i="20"/>
  <c r="G192" i="20" s="1"/>
  <c r="H190" i="20" s="1"/>
  <c r="G27" i="20"/>
  <c r="G29" i="20" s="1"/>
  <c r="G7" i="20"/>
  <c r="I20" i="20"/>
  <c r="I22" i="20"/>
  <c r="I9" i="20" s="1"/>
  <c r="I11" i="20" s="1"/>
  <c r="J11" i="20" s="1"/>
  <c r="I185" i="20"/>
  <c r="I191" i="20"/>
  <c r="J7" i="20"/>
  <c r="J27" i="20"/>
  <c r="H185" i="20"/>
  <c r="H191" i="20"/>
  <c r="H7" i="20"/>
  <c r="H27" i="20"/>
  <c r="I7" i="20" l="1"/>
  <c r="I27" i="20"/>
  <c r="H192" i="20"/>
  <c r="I190" i="20" s="1"/>
  <c r="I192" i="20" s="1"/>
  <c r="J190" i="20" s="1"/>
  <c r="J192" i="20" s="1"/>
  <c r="G228" i="19" l="1"/>
  <c r="G229" i="19" s="1"/>
  <c r="G219" i="19"/>
  <c r="J195" i="19"/>
  <c r="J200" i="19" s="1"/>
  <c r="J201" i="19" s="1"/>
  <c r="I195" i="19"/>
  <c r="I200" i="19" s="1"/>
  <c r="I201" i="19" s="1"/>
  <c r="H195" i="19"/>
  <c r="H200" i="19" s="1"/>
  <c r="H201" i="19" s="1"/>
  <c r="G195" i="19"/>
  <c r="G200" i="19" s="1"/>
  <c r="G201" i="19" s="1"/>
  <c r="J194" i="19"/>
  <c r="J228" i="19" s="1"/>
  <c r="J229" i="19" s="1"/>
  <c r="I194" i="19"/>
  <c r="I33" i="19" s="1"/>
  <c r="H194" i="19"/>
  <c r="G194" i="19"/>
  <c r="J193" i="19"/>
  <c r="J32" i="19" s="1"/>
  <c r="I193" i="19"/>
  <c r="I196" i="19" s="1"/>
  <c r="I59" i="19" s="1"/>
  <c r="H193" i="19"/>
  <c r="H196" i="19" s="1"/>
  <c r="H59" i="19" s="1"/>
  <c r="G193" i="19"/>
  <c r="G196" i="19" s="1"/>
  <c r="G59" i="19" s="1"/>
  <c r="J191" i="19"/>
  <c r="I191" i="19"/>
  <c r="H191" i="19"/>
  <c r="G191" i="19"/>
  <c r="J161" i="19"/>
  <c r="I161" i="19"/>
  <c r="H161" i="19"/>
  <c r="G161" i="19"/>
  <c r="J121" i="19"/>
  <c r="I121" i="19"/>
  <c r="H121" i="19"/>
  <c r="G121" i="19"/>
  <c r="J58" i="19"/>
  <c r="I58" i="19"/>
  <c r="I60" i="19" s="1"/>
  <c r="H58" i="19"/>
  <c r="G58" i="19"/>
  <c r="G218" i="19" s="1"/>
  <c r="G220" i="19" s="1"/>
  <c r="G223" i="19" s="1"/>
  <c r="K45" i="19"/>
  <c r="J35" i="19"/>
  <c r="H35" i="19"/>
  <c r="G35" i="19"/>
  <c r="H33" i="19"/>
  <c r="G33" i="19"/>
  <c r="H32" i="19"/>
  <c r="H34" i="19" s="1"/>
  <c r="G32" i="19"/>
  <c r="G36" i="19" s="1"/>
  <c r="G9" i="19" s="1"/>
  <c r="F11" i="19"/>
  <c r="J10" i="19"/>
  <c r="I10" i="19"/>
  <c r="H10" i="19"/>
  <c r="G10" i="19"/>
  <c r="G8" i="19"/>
  <c r="J6" i="19"/>
  <c r="I6" i="19"/>
  <c r="H6" i="19"/>
  <c r="G6" i="19"/>
  <c r="G11" i="19" l="1"/>
  <c r="G45" i="19"/>
  <c r="G47" i="19" s="1"/>
  <c r="G203" i="19"/>
  <c r="H41" i="19"/>
  <c r="H7" i="19"/>
  <c r="H60" i="19"/>
  <c r="H45" i="19"/>
  <c r="H203" i="19"/>
  <c r="I206" i="19"/>
  <c r="I212" i="19"/>
  <c r="I45" i="19"/>
  <c r="I203" i="19"/>
  <c r="J60" i="19"/>
  <c r="J36" i="19"/>
  <c r="J9" i="19" s="1"/>
  <c r="J34" i="19"/>
  <c r="J45" i="19"/>
  <c r="J203" i="19"/>
  <c r="I35" i="19"/>
  <c r="J196" i="19"/>
  <c r="J59" i="19" s="1"/>
  <c r="J33" i="19"/>
  <c r="G60" i="19"/>
  <c r="H228" i="19"/>
  <c r="H229" i="19" s="1"/>
  <c r="G34" i="19"/>
  <c r="I228" i="19"/>
  <c r="I229" i="19" s="1"/>
  <c r="H36" i="19"/>
  <c r="H9" i="19" s="1"/>
  <c r="I32" i="19"/>
  <c r="G41" i="19" l="1"/>
  <c r="G43" i="19" s="1"/>
  <c r="G7" i="19"/>
  <c r="J7" i="19"/>
  <c r="J41" i="19"/>
  <c r="H206" i="19"/>
  <c r="H212" i="19"/>
  <c r="I34" i="19"/>
  <c r="I36" i="19"/>
  <c r="I9" i="19" s="1"/>
  <c r="G206" i="19"/>
  <c r="G212" i="19"/>
  <c r="G213" i="19" s="1"/>
  <c r="H211" i="19" s="1"/>
  <c r="H213" i="19" s="1"/>
  <c r="I211" i="19" s="1"/>
  <c r="I213" i="19" s="1"/>
  <c r="J211" i="19" s="1"/>
  <c r="J213" i="19" s="1"/>
  <c r="J212" i="19"/>
  <c r="J206" i="19"/>
  <c r="H11" i="19"/>
  <c r="I7" i="19" l="1"/>
  <c r="I41" i="19"/>
  <c r="I11" i="19"/>
  <c r="J11" i="19" s="1"/>
  <c r="G198" i="18" l="1"/>
  <c r="J174" i="18"/>
  <c r="J21" i="18" s="1"/>
  <c r="I174" i="18"/>
  <c r="I179" i="18" s="1"/>
  <c r="I180" i="18" s="1"/>
  <c r="H174" i="18"/>
  <c r="H179" i="18" s="1"/>
  <c r="H180" i="18" s="1"/>
  <c r="G174" i="18"/>
  <c r="G179" i="18" s="1"/>
  <c r="G180" i="18" s="1"/>
  <c r="J173" i="18"/>
  <c r="I173" i="18"/>
  <c r="H173" i="18"/>
  <c r="G173" i="18"/>
  <c r="J172" i="18"/>
  <c r="J18" i="18" s="1"/>
  <c r="I172" i="18"/>
  <c r="I175" i="18" s="1"/>
  <c r="I44" i="18" s="1"/>
  <c r="H172" i="18"/>
  <c r="H175" i="18" s="1"/>
  <c r="H44" i="18" s="1"/>
  <c r="G172" i="18"/>
  <c r="G175" i="18" s="1"/>
  <c r="G44" i="18" s="1"/>
  <c r="J170" i="18"/>
  <c r="I170" i="18"/>
  <c r="H170" i="18"/>
  <c r="G170" i="18"/>
  <c r="J142" i="18"/>
  <c r="I142" i="18"/>
  <c r="H142" i="18"/>
  <c r="G142" i="18"/>
  <c r="J104" i="18"/>
  <c r="I104" i="18"/>
  <c r="H104" i="18"/>
  <c r="G104" i="18"/>
  <c r="J43" i="18"/>
  <c r="I43" i="18"/>
  <c r="H43" i="18"/>
  <c r="H45" i="18" s="1"/>
  <c r="G43" i="18"/>
  <c r="G197" i="18" s="1"/>
  <c r="G199" i="18" s="1"/>
  <c r="G202" i="18" s="1"/>
  <c r="K36" i="18"/>
  <c r="K35" i="18"/>
  <c r="I21" i="18"/>
  <c r="H21" i="18"/>
  <c r="G21" i="18"/>
  <c r="J19" i="18"/>
  <c r="I19" i="18"/>
  <c r="H19" i="18"/>
  <c r="G19" i="18"/>
  <c r="I18" i="18"/>
  <c r="I22" i="18" s="1"/>
  <c r="I9" i="18" s="1"/>
  <c r="H18" i="18"/>
  <c r="H22" i="18" s="1"/>
  <c r="H9" i="18" s="1"/>
  <c r="G18" i="18"/>
  <c r="G22" i="18" s="1"/>
  <c r="G9" i="18" s="1"/>
  <c r="F11" i="18"/>
  <c r="J10" i="18"/>
  <c r="I10" i="18"/>
  <c r="H10" i="18"/>
  <c r="G10" i="18"/>
  <c r="G8" i="18"/>
  <c r="J6" i="18"/>
  <c r="I6" i="18"/>
  <c r="H6" i="18"/>
  <c r="G6" i="18"/>
  <c r="G31" i="18" l="1"/>
  <c r="G33" i="18" s="1"/>
  <c r="G182" i="18"/>
  <c r="H185" i="18"/>
  <c r="H191" i="18"/>
  <c r="I45" i="18"/>
  <c r="I31" i="18"/>
  <c r="I182" i="18"/>
  <c r="H31" i="18"/>
  <c r="H182" i="18"/>
  <c r="G11" i="18"/>
  <c r="H11" i="18" s="1"/>
  <c r="I11" i="18" s="1"/>
  <c r="J11" i="18" s="1"/>
  <c r="J22" i="18"/>
  <c r="J9" i="18" s="1"/>
  <c r="J20" i="18"/>
  <c r="J175" i="18"/>
  <c r="J44" i="18" s="1"/>
  <c r="J45" i="18" s="1"/>
  <c r="G207" i="18"/>
  <c r="G208" i="18" s="1"/>
  <c r="H207" i="18"/>
  <c r="H208" i="18" s="1"/>
  <c r="G20" i="18"/>
  <c r="G45" i="18"/>
  <c r="H20" i="18"/>
  <c r="I207" i="18"/>
  <c r="I208" i="18" s="1"/>
  <c r="I20" i="18"/>
  <c r="J207" i="18"/>
  <c r="J208" i="18" s="1"/>
  <c r="J179" i="18"/>
  <c r="J180" i="18" s="1"/>
  <c r="J191" i="18" l="1"/>
  <c r="J185" i="18"/>
  <c r="J31" i="18"/>
  <c r="J182" i="18"/>
  <c r="I27" i="18"/>
  <c r="I7" i="18"/>
  <c r="J7" i="18"/>
  <c r="J27" i="18"/>
  <c r="I185" i="18"/>
  <c r="I191" i="18"/>
  <c r="H27" i="18"/>
  <c r="H7" i="18"/>
  <c r="G7" i="18"/>
  <c r="G27" i="18"/>
  <c r="G29" i="18" s="1"/>
  <c r="G185" i="18"/>
  <c r="G191" i="18"/>
  <c r="G192" i="18" s="1"/>
  <c r="H190" i="18" s="1"/>
  <c r="H192" i="18" s="1"/>
  <c r="I190" i="18" s="1"/>
  <c r="I192" i="18" s="1"/>
  <c r="J190" i="18" s="1"/>
  <c r="J192" i="18" s="1"/>
  <c r="J96" i="16" l="1"/>
  <c r="J6" i="16" l="1"/>
  <c r="I6" i="16"/>
  <c r="H6" i="16"/>
  <c r="G6" i="16"/>
  <c r="G8" i="16"/>
  <c r="H96" i="16" l="1"/>
  <c r="I96" i="16"/>
  <c r="G96" i="16"/>
  <c r="H127" i="16"/>
  <c r="I127" i="16"/>
  <c r="J127" i="16"/>
  <c r="H146" i="16" l="1"/>
  <c r="I146" i="16"/>
  <c r="J146" i="16"/>
  <c r="G146" i="16"/>
  <c r="G174" i="16" l="1"/>
  <c r="J150" i="16" l="1"/>
  <c r="J21" i="16" s="1"/>
  <c r="I150" i="16"/>
  <c r="I21" i="16" s="1"/>
  <c r="H150" i="16"/>
  <c r="H21" i="16" s="1"/>
  <c r="G150" i="16"/>
  <c r="G21" i="16" s="1"/>
  <c r="J149" i="16"/>
  <c r="J19" i="16" s="1"/>
  <c r="I149" i="16"/>
  <c r="I19" i="16" s="1"/>
  <c r="H149" i="16"/>
  <c r="H19" i="16" s="1"/>
  <c r="J148" i="16"/>
  <c r="J18" i="16" s="1"/>
  <c r="I148" i="16"/>
  <c r="I18" i="16" s="1"/>
  <c r="H148" i="16"/>
  <c r="H18" i="16" s="1"/>
  <c r="J43" i="16"/>
  <c r="I43" i="16"/>
  <c r="H43" i="16"/>
  <c r="G43" i="16"/>
  <c r="G173" i="16" s="1"/>
  <c r="I22" i="16" l="1"/>
  <c r="G22" i="16"/>
  <c r="G9" i="16" s="1"/>
  <c r="G11" i="16" s="1"/>
  <c r="H22" i="16"/>
  <c r="J22" i="16"/>
  <c r="I20" i="16"/>
  <c r="I7" i="16" s="1"/>
  <c r="H20" i="16"/>
  <c r="H7" i="16" s="1"/>
  <c r="J20" i="16"/>
  <c r="J7" i="16" s="1"/>
  <c r="G183" i="16"/>
  <c r="G184" i="16" s="1"/>
  <c r="J155" i="16"/>
  <c r="J156" i="16" s="1"/>
  <c r="I155" i="16"/>
  <c r="I156" i="16" s="1"/>
  <c r="G155" i="16"/>
  <c r="G156" i="16" s="1"/>
  <c r="G31" i="16" s="1"/>
  <c r="H155" i="16"/>
  <c r="H156" i="16" s="1"/>
  <c r="H151" i="16"/>
  <c r="I151" i="16"/>
  <c r="J151" i="16"/>
  <c r="G175" i="16"/>
  <c r="G178" i="16" s="1"/>
  <c r="H183" i="16"/>
  <c r="H184" i="16" s="1"/>
  <c r="I183" i="16"/>
  <c r="I184" i="16" s="1"/>
  <c r="G151" i="16"/>
  <c r="J183" i="16"/>
  <c r="J184" i="16" s="1"/>
  <c r="C50" i="15"/>
  <c r="G49" i="15"/>
  <c r="F49" i="15"/>
  <c r="E49" i="15"/>
  <c r="D49" i="15"/>
  <c r="C49" i="15"/>
  <c r="C48" i="15"/>
  <c r="G47" i="15"/>
  <c r="F47" i="15"/>
  <c r="E47" i="15"/>
  <c r="D47" i="15"/>
  <c r="C46" i="15"/>
  <c r="G45" i="15"/>
  <c r="F45" i="15"/>
  <c r="E45" i="15"/>
  <c r="D45" i="15"/>
  <c r="C45" i="15"/>
  <c r="C44" i="15"/>
  <c r="C43" i="15"/>
  <c r="F41" i="15"/>
  <c r="E41" i="15"/>
  <c r="D41" i="15"/>
  <c r="C41" i="15"/>
  <c r="G40" i="15"/>
  <c r="F40" i="15"/>
  <c r="E40" i="15"/>
  <c r="D40" i="15"/>
  <c r="C40" i="15"/>
  <c r="E39" i="15"/>
  <c r="D39" i="15"/>
  <c r="E38" i="15"/>
  <c r="D38" i="15"/>
  <c r="C38" i="15"/>
  <c r="D37" i="15"/>
  <c r="G36" i="15"/>
  <c r="G35" i="15"/>
  <c r="F35" i="15"/>
  <c r="E35" i="15"/>
  <c r="D35" i="15"/>
  <c r="C35" i="15"/>
  <c r="C34" i="15"/>
  <c r="C33" i="15"/>
  <c r="C31" i="15"/>
  <c r="G30" i="15"/>
  <c r="C30" i="15"/>
  <c r="C29" i="15"/>
  <c r="G28" i="15"/>
  <c r="C27" i="15"/>
  <c r="C26" i="15"/>
  <c r="C25" i="15"/>
  <c r="C24" i="15"/>
  <c r="C23" i="15"/>
  <c r="C22" i="15"/>
  <c r="C21" i="15"/>
  <c r="G20" i="15"/>
  <c r="F20" i="15"/>
  <c r="E20" i="15"/>
  <c r="D20" i="15"/>
  <c r="C20" i="15"/>
  <c r="C19" i="15"/>
  <c r="G18" i="15"/>
  <c r="F18" i="15"/>
  <c r="E18" i="15"/>
  <c r="D18" i="15"/>
  <c r="G17" i="15"/>
  <c r="F17" i="15"/>
  <c r="E17" i="15"/>
  <c r="D17" i="15"/>
  <c r="C17" i="15"/>
  <c r="F16" i="15"/>
  <c r="E16" i="15"/>
  <c r="D16" i="15"/>
  <c r="C16" i="15"/>
  <c r="C15" i="15"/>
  <c r="F14" i="15"/>
  <c r="E14" i="15"/>
  <c r="C13" i="15"/>
  <c r="G12" i="15"/>
  <c r="F12" i="15"/>
  <c r="E12" i="15"/>
  <c r="D12" i="15"/>
  <c r="C12" i="15"/>
  <c r="C11" i="15"/>
  <c r="C10" i="15"/>
  <c r="G8" i="15"/>
  <c r="F8" i="15"/>
  <c r="E8" i="15"/>
  <c r="D8" i="15"/>
  <c r="C8" i="15"/>
  <c r="C7" i="15"/>
  <c r="C6" i="15"/>
  <c r="D5" i="15"/>
  <c r="C5" i="15"/>
  <c r="C4" i="15"/>
  <c r="H9" i="16" l="1"/>
  <c r="H11" i="16" s="1"/>
  <c r="H23" i="16"/>
  <c r="J23" i="16"/>
  <c r="J9" i="16"/>
  <c r="I23" i="16"/>
  <c r="I9" i="16"/>
  <c r="H27" i="16"/>
  <c r="J27" i="16"/>
  <c r="I27" i="16"/>
  <c r="I158" i="16"/>
  <c r="I31" i="16"/>
  <c r="J158" i="16"/>
  <c r="J31" i="16"/>
  <c r="G158" i="16"/>
  <c r="G33" i="16"/>
  <c r="H158" i="16"/>
  <c r="H31" i="16"/>
  <c r="G20" i="16"/>
  <c r="G7" i="16" s="1"/>
  <c r="J44" i="16"/>
  <c r="J45" i="16" s="1"/>
  <c r="G44" i="16"/>
  <c r="G45" i="16" s="1"/>
  <c r="G161" i="16" s="1"/>
  <c r="I44" i="16"/>
  <c r="I45" i="16" s="1"/>
  <c r="H44" i="16"/>
  <c r="H45" i="16" s="1"/>
  <c r="E51" i="15"/>
  <c r="F51" i="15"/>
  <c r="G51" i="15"/>
  <c r="D51" i="15"/>
  <c r="C51" i="15"/>
  <c r="J180" i="8"/>
  <c r="I180" i="8"/>
  <c r="H180" i="8"/>
  <c r="G180" i="8"/>
  <c r="I11" i="16" l="1"/>
  <c r="J11" i="16" s="1"/>
  <c r="G27" i="16"/>
  <c r="G29" i="16" s="1"/>
  <c r="I161" i="16"/>
  <c r="H167" i="16"/>
  <c r="J167" i="16"/>
  <c r="F49" i="10"/>
  <c r="G49" i="10"/>
  <c r="H49" i="10"/>
  <c r="I49" i="10"/>
  <c r="J49" i="10"/>
  <c r="K49" i="10"/>
  <c r="L49" i="10"/>
  <c r="M49" i="10"/>
  <c r="N49" i="10"/>
  <c r="O49" i="10"/>
  <c r="C47" i="10"/>
  <c r="D47" i="10"/>
  <c r="E47" i="10"/>
  <c r="B47" i="10"/>
  <c r="I167" i="16" l="1"/>
  <c r="H161" i="16"/>
  <c r="G167" i="16"/>
  <c r="G168" i="16" s="1"/>
  <c r="H166" i="16" s="1"/>
  <c r="H168" i="16" s="1"/>
  <c r="I166" i="16" s="1"/>
  <c r="J161" i="16"/>
  <c r="I91" i="10"/>
  <c r="I168" i="16" l="1"/>
  <c r="J166" i="16" s="1"/>
  <c r="J168" i="16" s="1"/>
  <c r="J51" i="10"/>
  <c r="I51" i="10"/>
  <c r="H51" i="10"/>
  <c r="G51" i="10"/>
  <c r="E8" i="10"/>
  <c r="D8" i="10"/>
  <c r="C8" i="10"/>
  <c r="B8" i="10"/>
  <c r="H175" i="8" l="1"/>
  <c r="C21" i="10" s="1"/>
  <c r="I175" i="8"/>
  <c r="D21" i="10" s="1"/>
  <c r="J175" i="8"/>
  <c r="E21" i="10" s="1"/>
  <c r="G175" i="8"/>
  <c r="B21" i="10" s="1"/>
  <c r="G174" i="8" l="1"/>
  <c r="B20" i="10" s="1"/>
  <c r="H174" i="8"/>
  <c r="C20" i="10" s="1"/>
  <c r="C23" i="10" s="1"/>
  <c r="C31" i="10" s="1"/>
  <c r="I174" i="8"/>
  <c r="D20" i="10" s="1"/>
  <c r="D23" i="10" s="1"/>
  <c r="D31" i="10" s="1"/>
  <c r="J174" i="8"/>
  <c r="E20" i="10" s="1"/>
  <c r="E23" i="10" s="1"/>
  <c r="E31" i="10" s="1"/>
  <c r="J209" i="8" l="1"/>
  <c r="I209" i="8"/>
  <c r="H209" i="8"/>
  <c r="G200" i="8"/>
  <c r="G209" i="8"/>
  <c r="J176" i="8"/>
  <c r="J181" i="8" s="1"/>
  <c r="J182" i="8" s="1"/>
  <c r="J184" i="8" s="1"/>
  <c r="I176" i="8"/>
  <c r="I181" i="8" s="1"/>
  <c r="I182" i="8" s="1"/>
  <c r="I184" i="8" s="1"/>
  <c r="H176" i="8"/>
  <c r="H181" i="8" s="1"/>
  <c r="H182" i="8" s="1"/>
  <c r="H184" i="8" s="1"/>
  <c r="G176" i="8"/>
  <c r="G181" i="8" s="1"/>
  <c r="G182" i="8" s="1"/>
  <c r="G184" i="8" s="1"/>
  <c r="C34" i="10" l="1"/>
  <c r="C35" i="10" s="1"/>
  <c r="H50" i="10" s="1"/>
  <c r="D34" i="10"/>
  <c r="D35" i="10" s="1"/>
  <c r="I50" i="10" s="1"/>
  <c r="E34" i="10"/>
  <c r="E35" i="10" s="1"/>
  <c r="J50" i="10" s="1"/>
  <c r="B23" i="10"/>
  <c r="B31" i="10" s="1"/>
  <c r="B34" i="10"/>
  <c r="B35" i="10" s="1"/>
  <c r="G50" i="10" s="1"/>
  <c r="G177" i="8"/>
  <c r="J177" i="8"/>
  <c r="I177" i="8"/>
  <c r="H177" i="8"/>
  <c r="B49" i="10" l="1"/>
  <c r="D49" i="10"/>
  <c r="E49" i="10"/>
  <c r="C49" i="10"/>
  <c r="G9" i="8"/>
  <c r="J9" i="8" l="1"/>
  <c r="H9" i="8"/>
  <c r="I9" i="8"/>
  <c r="G8" i="8" l="1"/>
  <c r="B36" i="10" s="1"/>
  <c r="G23" i="10" l="1"/>
  <c r="G53" i="10" s="1"/>
  <c r="B52" i="10"/>
  <c r="G199" i="8"/>
  <c r="G10" i="8" l="1"/>
  <c r="G193" i="8" s="1"/>
  <c r="G194" i="8" s="1"/>
  <c r="H192" i="8" s="1"/>
  <c r="J8" i="8"/>
  <c r="E36" i="10" s="1"/>
  <c r="I8" i="8"/>
  <c r="D36" i="10" s="1"/>
  <c r="H8" i="8"/>
  <c r="C36" i="10" s="1"/>
  <c r="H23" i="10" s="1"/>
  <c r="J23" i="10" l="1"/>
  <c r="J53" i="10" s="1"/>
  <c r="E52" i="10"/>
  <c r="D52" i="10"/>
  <c r="I23" i="10"/>
  <c r="I53" i="10" s="1"/>
  <c r="H53" i="10"/>
  <c r="C52" i="10"/>
  <c r="G210" i="8"/>
  <c r="G187" i="8"/>
  <c r="I10" i="8"/>
  <c r="I193" i="8" s="1"/>
  <c r="H10" i="8"/>
  <c r="H193" i="8" s="1"/>
  <c r="H194" i="8" s="1"/>
  <c r="J10" i="8"/>
  <c r="J193" i="8" s="1"/>
  <c r="I210" i="8" l="1"/>
  <c r="J210" i="8"/>
  <c r="H210" i="8"/>
  <c r="I192" i="8"/>
  <c r="I194" i="8" s="1"/>
  <c r="H187" i="8"/>
  <c r="I187" i="8"/>
  <c r="J187" i="8"/>
  <c r="J192" i="8" l="1"/>
  <c r="J194" i="8" l="1"/>
  <c r="G201" i="8" l="1"/>
  <c r="G204" i="8" s="1"/>
</calcChain>
</file>

<file path=xl/sharedStrings.xml><?xml version="1.0" encoding="utf-8"?>
<sst xmlns="http://schemas.openxmlformats.org/spreadsheetml/2006/main" count="2040" uniqueCount="488">
  <si>
    <t xml:space="preserve">  03 Folkeskole</t>
  </si>
  <si>
    <t>Tekst</t>
  </si>
  <si>
    <t>Drift</t>
  </si>
  <si>
    <t>#</t>
  </si>
  <si>
    <t>POLITISKE ÆNDRINGSFORSLAG</t>
  </si>
  <si>
    <t xml:space="preserve">Anlæg </t>
  </si>
  <si>
    <t xml:space="preserve">Likviditet </t>
  </si>
  <si>
    <t>Primo</t>
  </si>
  <si>
    <t>Bevægelse</t>
  </si>
  <si>
    <t>Ultimo</t>
  </si>
  <si>
    <t>Likviditet pba. politiske ændringsforslag</t>
  </si>
  <si>
    <t xml:space="preserve">Forslag til skabelon for hovedoversigt - til brug for kommunalbestyrelsesmedlemmernes arbejde med egne budgetforslag
</t>
  </si>
  <si>
    <t>Område og sektor</t>
  </si>
  <si>
    <t>Forsyningsvirksomheder</t>
  </si>
  <si>
    <t xml:space="preserve">  01 Forsyning</t>
  </si>
  <si>
    <t>Forsyningsvirksomheder i alt</t>
  </si>
  <si>
    <t>Kommunale driftsudgifter</t>
  </si>
  <si>
    <t xml:space="preserve">  02 Teknik og Anlæg</t>
  </si>
  <si>
    <t xml:space="preserve">  04 Kultur og Fritid</t>
  </si>
  <si>
    <t xml:space="preserve">  05 Børnepasning</t>
  </si>
  <si>
    <t xml:space="preserve">  06 Social service</t>
  </si>
  <si>
    <t xml:space="preserve">  09 Forvaltning</t>
  </si>
  <si>
    <t xml:space="preserve">Driftsudgifter i alt </t>
  </si>
  <si>
    <t xml:space="preserve">Anlægsudgifter i alt </t>
  </si>
  <si>
    <t>Anlægsudgifter i alt incl. ændringsforslag</t>
  </si>
  <si>
    <t>Afdrag på lån</t>
  </si>
  <si>
    <t>Finansiering</t>
  </si>
  <si>
    <t>Optagne lån</t>
  </si>
  <si>
    <t>Tilskud og udligning</t>
  </si>
  <si>
    <t>Refusion af købsmoms</t>
  </si>
  <si>
    <t>Skatter</t>
  </si>
  <si>
    <t>Finansiering excl. kasseforbrug</t>
  </si>
  <si>
    <t>Samlet finansieringsbehov pr år:</t>
  </si>
  <si>
    <t>Plus angiver en udgift</t>
  </si>
  <si>
    <t>Minus angiver en indtægt</t>
  </si>
  <si>
    <t>Budgetoversigten er opgjort i hele kr., hvorfor der kan være mindre differencer i opgørelsen</t>
  </si>
  <si>
    <t>Konto 7 og 8  renter og finansiering er budgetlagt i løbende priser for at synliggøre udviklingen i skatter og generelle tilskud</t>
  </si>
  <si>
    <t>Balance før forbrug af kasse</t>
  </si>
  <si>
    <t>Forslag til anlægsændringer
(Prioriteret i afstemningsbilag)</t>
  </si>
  <si>
    <t>Prioriteret</t>
  </si>
  <si>
    <t>Prioriterede ændringsforslag</t>
  </si>
  <si>
    <t>Politisk forslag 5</t>
  </si>
  <si>
    <t>Politisk forslag 6</t>
  </si>
  <si>
    <t>Politisk forslag 7</t>
  </si>
  <si>
    <t>Politisk forslag 8</t>
  </si>
  <si>
    <t>Politisk forslag 9</t>
  </si>
  <si>
    <t>Politisk forslag 10</t>
  </si>
  <si>
    <t>Mulighed for at beskrive egne ændringsforslag, Drift</t>
  </si>
  <si>
    <t>Mulighed for at beskrive egne ændringsforslag, Anlæg</t>
  </si>
  <si>
    <t xml:space="preserve">Prioriterede politiske ændringsforslag </t>
  </si>
  <si>
    <t>Redskab til prioritering af ændringsforslag</t>
  </si>
  <si>
    <t>Afstemningsbilag  til politisk behandling af budget</t>
  </si>
  <si>
    <t>Kassebevægelse *</t>
  </si>
  <si>
    <t>Drift. Prioriterede forslag i alt</t>
  </si>
  <si>
    <t>Anlæg. Prioriterede forslag i alt</t>
  </si>
  <si>
    <t>I alt prioriteret. Drift og anlæg</t>
  </si>
  <si>
    <t>Vejledning i brug af budgetskabelon</t>
  </si>
  <si>
    <r>
      <rPr>
        <b/>
        <sz val="14"/>
        <rFont val="Calibri"/>
        <family val="2"/>
        <scheme val="minor"/>
      </rPr>
      <t>Ændringer til afstemning</t>
    </r>
    <r>
      <rPr>
        <b/>
        <sz val="10"/>
        <rFont val="Calibri"/>
        <family val="2"/>
        <scheme val="minor"/>
      </rPr>
      <t xml:space="preserve">
</t>
    </r>
    <r>
      <rPr>
        <sz val="10"/>
        <rFont val="Calibri"/>
        <family val="2"/>
        <scheme val="minor"/>
      </rPr>
      <t>- =indtægt/mindreudgift
+ = udgift/merforbrug</t>
    </r>
  </si>
  <si>
    <t>Balanceforskydning</t>
  </si>
  <si>
    <t>Politisk forslag 11</t>
  </si>
  <si>
    <t>Politisk forslag 12</t>
  </si>
  <si>
    <t>Politisk forslag 13</t>
  </si>
  <si>
    <t>Politisk forslag 14</t>
  </si>
  <si>
    <t>Politisk forslag 15</t>
  </si>
  <si>
    <t>Politisk forslag 16</t>
  </si>
  <si>
    <t>Politisk forslag 17</t>
  </si>
  <si>
    <t>Politisk forslag 18</t>
  </si>
  <si>
    <t>Politisk forslag 19</t>
  </si>
  <si>
    <t>Politisk forslag 20</t>
  </si>
  <si>
    <t xml:space="preserve">  07 og 08 Sundhed og Ældre</t>
  </si>
  <si>
    <t>x</t>
  </si>
  <si>
    <t>BEPU</t>
  </si>
  <si>
    <t>BFKU</t>
  </si>
  <si>
    <t>SSU</t>
  </si>
  <si>
    <t>ØU</t>
  </si>
  <si>
    <t>Råderum</t>
  </si>
  <si>
    <t>Mulighed for at beskrive egne ændringsforslag, Råderum</t>
  </si>
  <si>
    <t>Råderum. Prioriterede forslag i alt</t>
  </si>
  <si>
    <t>Service-reduktion</t>
  </si>
  <si>
    <t>Sektor</t>
  </si>
  <si>
    <t>Udvalg</t>
  </si>
  <si>
    <t>Sektor 3 Folkeskole</t>
  </si>
  <si>
    <t>Sektor 9 Forvaltning</t>
  </si>
  <si>
    <t>Effektivi-sering</t>
  </si>
  <si>
    <t>HOVEDOVERSIGT</t>
  </si>
  <si>
    <t xml:space="preserve"> </t>
  </si>
  <si>
    <t>Politisk forslag 1</t>
  </si>
  <si>
    <t>Politisk forslag 2</t>
  </si>
  <si>
    <t>Politisk forslag 3</t>
  </si>
  <si>
    <t>Politisk forslag 4</t>
  </si>
  <si>
    <t>Mindre indtægt</t>
  </si>
  <si>
    <t>Løbenr.</t>
  </si>
  <si>
    <t>Investering</t>
  </si>
  <si>
    <t>Ændringsforslag 2020</t>
  </si>
  <si>
    <t>Serviceramme</t>
  </si>
  <si>
    <t xml:space="preserve">Serviceudgifter i alt </t>
  </si>
  <si>
    <t>Serviceudgifter i teknisk budget</t>
  </si>
  <si>
    <t>Serviceudgifter i prioriterede råderums og driftsforslag</t>
  </si>
  <si>
    <t>Resultat vedrørende serviceramme</t>
  </si>
  <si>
    <t>Redigeret 17.08.2016 HE</t>
  </si>
  <si>
    <t>Havnens udvikling diverse</t>
  </si>
  <si>
    <t>Udearealer på skoler, helhedsplan</t>
  </si>
  <si>
    <t>Regnskabsår</t>
  </si>
  <si>
    <t>2018</t>
  </si>
  <si>
    <t>2019</t>
  </si>
  <si>
    <t>2020</t>
  </si>
  <si>
    <t>Udgifter
1 kr.</t>
  </si>
  <si>
    <t>Indtægter
inkl. refusion
1 kr.</t>
  </si>
  <si>
    <t>DKK</t>
  </si>
  <si>
    <t>A. DRIFTSVIRKSOMHED (inkl. refusion)</t>
  </si>
  <si>
    <t xml:space="preserve">    0. Byudvikling, bolig- og miljøforanstaltninger</t>
  </si>
  <si>
    <t xml:space="preserve">        Heraf refusion</t>
  </si>
  <si>
    <t xml:space="preserve">    1. Forsyningsvirksomheder m.v.</t>
  </si>
  <si>
    <t xml:space="preserve">    2. Transport og infrastruktur</t>
  </si>
  <si>
    <t xml:space="preserve">    3. Undervisning og kultur</t>
  </si>
  <si>
    <t xml:space="preserve">    4. Sundhedsområdet</t>
  </si>
  <si>
    <t xml:space="preserve">    5. Sociale opgaver og beskæftigelse</t>
  </si>
  <si>
    <t xml:space="preserve">    6. Fællesudgifter og administration</t>
  </si>
  <si>
    <t xml:space="preserve">    Driftsvirksomhed i alt</t>
  </si>
  <si>
    <t>B. ANLÆGSVIRKSOMHED</t>
  </si>
  <si>
    <t xml:space="preserve">    1. Forsyningsvirksomheder mv.</t>
  </si>
  <si>
    <t xml:space="preserve">    Anlægsvirksomhed i alt</t>
  </si>
  <si>
    <t>PRIS-/LØN-STIGNINGER 00-06</t>
  </si>
  <si>
    <t>C. RENTER</t>
  </si>
  <si>
    <t>D. BALANCEFORSKYDNINGER</t>
  </si>
  <si>
    <t xml:space="preserve">    Forøgelse i likvide aktiver (8.22.01 - 8.22.11)</t>
  </si>
  <si>
    <t xml:space="preserve">    Øvrige balanceforskydninger (8.25.12 - 8.52.62)</t>
  </si>
  <si>
    <t xml:space="preserve">    Balanceforskydninger i alt</t>
  </si>
  <si>
    <t>E. AFDRAG PÅ LÅN OG LEASING-FORPLIGTELSER (8.55.63-8.55.79)</t>
  </si>
  <si>
    <t>SUM (A + B + C + D + E)</t>
  </si>
  <si>
    <t>F. FINANSIERING</t>
  </si>
  <si>
    <t xml:space="preserve">    Forbrug af likvide aktiver (8.22.01 - 8.22.11)</t>
  </si>
  <si>
    <t xml:space="preserve">    Optagne lån (8.55.63 – 8.55.79)</t>
  </si>
  <si>
    <t xml:space="preserve">    Tilskud og udligning (7.62.80 – 7.62.86)</t>
  </si>
  <si>
    <t xml:space="preserve">    Refusion af købsmoms (7.65.87)</t>
  </si>
  <si>
    <t xml:space="preserve">    Skatter (7.68.90 – 7.68.96)</t>
  </si>
  <si>
    <t xml:space="preserve">    Finansiering i alt</t>
  </si>
  <si>
    <t>BALANCE</t>
  </si>
  <si>
    <t>Teknisk Budgetoverslag 2020</t>
  </si>
  <si>
    <t>Ændringsforslag 2021</t>
  </si>
  <si>
    <t>Pulje til imødegåelse af uforudsete udgifter (budgetusikkerhedspulje)</t>
  </si>
  <si>
    <t>Sektor 12 Anlæg</t>
  </si>
  <si>
    <t>Dragør havn – Byggemodning vestligt byggefelt</t>
  </si>
  <si>
    <t>Genopretning af Kommandørboligen</t>
  </si>
  <si>
    <t>Genopretning af Enggården</t>
  </si>
  <si>
    <t xml:space="preserve">Copenhagen White Water Park (CWWP) medfinansiering af anlæg </t>
  </si>
  <si>
    <t>Faste ejendomme</t>
  </si>
  <si>
    <t>Maritimt hus ved Dragør Havn</t>
  </si>
  <si>
    <t>LED belysning i kommunens bygninger</t>
  </si>
  <si>
    <t>Fritidsfaciliteter</t>
  </si>
  <si>
    <t>Kommunal svømmehal</t>
  </si>
  <si>
    <t>Modernisering af Holllænderhallen</t>
  </si>
  <si>
    <t>Forbedrede forhold for kollektiv trafik</t>
  </si>
  <si>
    <t>Fællesstil langs Bachersmindevej</t>
  </si>
  <si>
    <t>Jan Timanns Plads</t>
  </si>
  <si>
    <t>Krydset Møllevej/Krudttårnsvej</t>
  </si>
  <si>
    <t>Ny vejbelysning ESCO finansieret</t>
  </si>
  <si>
    <t>Trafikdæmpende foranstaltninger</t>
  </si>
  <si>
    <t>Havne</t>
  </si>
  <si>
    <t>Dragør Havn - Byggemodning</t>
  </si>
  <si>
    <t>Dragør Havn - nye bådpladser</t>
  </si>
  <si>
    <t>Dragør Havn Etablering af vaskeplads</t>
  </si>
  <si>
    <t>Etablering af ny badebro ved Dragør Fort</t>
  </si>
  <si>
    <t>Folkeskoler</t>
  </si>
  <si>
    <t>Ventilation Dragør Skole Syd</t>
  </si>
  <si>
    <t>Ældre og handicappede</t>
  </si>
  <si>
    <t>Kommunal tandpleje</t>
  </si>
  <si>
    <t>Kommunal tandklinik i Dragør</t>
  </si>
  <si>
    <t>Stabene</t>
  </si>
  <si>
    <t>Drifts-udvidelse</t>
  </si>
  <si>
    <t>Afvigelse på servicerammen
- = overskridelse af servicerammen
+ = mindreforbrug på servicerammen</t>
  </si>
  <si>
    <t>Teknisk Budgetoverslag 2021</t>
  </si>
  <si>
    <t>2021</t>
  </si>
  <si>
    <t>Anlægs-besparelse</t>
  </si>
  <si>
    <t xml:space="preserve">Budgetoversigten er opbygget i overensstemmelse med kommunens politiske struktur
</t>
  </si>
  <si>
    <t xml:space="preserve">Resultat (kassetræk) </t>
  </si>
  <si>
    <t>Drift- og anlægsudgifter er opgjort i faste priser for at synliggøre budgetlagte ændringer i reale priser og mængder på driften.</t>
  </si>
  <si>
    <t>Pris-/ og lønstigninger</t>
  </si>
  <si>
    <t>* Minus angiver et kasseforbrug</t>
  </si>
  <si>
    <t>Resultat (kassetræk) pba. valgte ændringsforslag 
(minus angiver et kasseforbrug)</t>
  </si>
  <si>
    <t>Forventede pris- og lønstigninger vedr. drift og anlæg i budgetoverslagsårene fremgår af rækken "Pris-/ og lønstigninger"</t>
  </si>
  <si>
    <t>Serviceudgifter i forvaltningens tekniske korrektioner samt politiske beslutninger til og med 31. august 2017</t>
  </si>
  <si>
    <t xml:space="preserve">Driftsresultat som følge af prioriterede råderums og driftsforslag </t>
  </si>
  <si>
    <t>Driftsresultat*</t>
  </si>
  <si>
    <t>* Driftsresultat er defineret som nettodriftsudgifter samt skatter tilskud og udligning</t>
  </si>
  <si>
    <t>Driftsresultat teknisk budget</t>
  </si>
  <si>
    <t>Nettodriftsudgifter</t>
  </si>
  <si>
    <t>Skatter, tilskud, udligning og renteindtægter</t>
  </si>
  <si>
    <t>Driftsbalance</t>
  </si>
  <si>
    <t>inkl. pris og lønstigning, hvilket det også skal være</t>
  </si>
  <si>
    <t>Anlægsudgifter</t>
  </si>
  <si>
    <t>Samlet kassetræk</t>
  </si>
  <si>
    <t xml:space="preserve">Afdrag </t>
  </si>
  <si>
    <t>Renteudgifter</t>
  </si>
  <si>
    <t>Driftsresultat inkl. prioriterede råderums og driftsforslag
- = overskud på driftsresultatet
+ = underskud på driftsresultatet</t>
  </si>
  <si>
    <t>KASSETRÆEKKET ER UDEN OPTAGNE LÅN OG BALANCEFORSKYDNINGER</t>
  </si>
  <si>
    <t>KASSEBEVÆGELSE ER INKL OPTAGNE LÅN OG BALANCEFORSKYDNINGER</t>
  </si>
  <si>
    <t>Ændringsforslag 2022</t>
  </si>
  <si>
    <t>Udvidet busdrift i Dragør Kommune fra 2019</t>
  </si>
  <si>
    <t xml:space="preserve">Regulering af indtægten på Dragør Havn </t>
  </si>
  <si>
    <t>Mormorstranden – bortkørsel af tang</t>
  </si>
  <si>
    <t>Digitalt tjek ind- og ud af børn i daginstitutioner</t>
  </si>
  <si>
    <t>Fastholde serviceniveau rengøring hver 14 dag og ekstra bad Værdighedsmilliard overgår til bloktilskuddet</t>
  </si>
  <si>
    <t>Finansiering af lovpligtige forløbsprogrammer for borgere med kroniske sygdomme</t>
  </si>
  <si>
    <t>Fastholdelse af serviceniveau ved ophør af pulje til klippekort for borgere på Enggården</t>
  </si>
  <si>
    <t>Finansiering af lovbunden kommunal akutfunktion</t>
  </si>
  <si>
    <t>Årligt ældretopmøde i Dragør</t>
  </si>
  <si>
    <t>SU</t>
  </si>
  <si>
    <t>Implementering af Aula på skolerne</t>
  </si>
  <si>
    <t>Kommunalt frilufts- og naturtilbud til alle fra 0 – 100 år</t>
  </si>
  <si>
    <t>Sektor 2 Plan og Teknik</t>
  </si>
  <si>
    <t>Sektor 7 Sundhed og Omsorg</t>
  </si>
  <si>
    <t>Projekt for kystbeskyttelse – Fase II og III</t>
  </si>
  <si>
    <t xml:space="preserve">Madsens Krog – arealer og faciliteter </t>
  </si>
  <si>
    <t>*Genopretning Dragør Havn 2019-2022</t>
  </si>
  <si>
    <t>*Genopretning af kommunens bygninger</t>
  </si>
  <si>
    <t>Ankomst, parkering og forbindelser - Aktivt Knudepunkt St. Magleby</t>
  </si>
  <si>
    <t>Affald – etablering af nedgravede affaldsstationer omkring Dragør Gl. By</t>
  </si>
  <si>
    <t>Flydespærringer til beredskabet</t>
  </si>
  <si>
    <t>Permanente fartmålere ved skoler</t>
  </si>
  <si>
    <t>Sikker skolevej Fælledvej - supplerende vejbelysning</t>
  </si>
  <si>
    <t>*Trafiksikkerhedspulje</t>
  </si>
  <si>
    <t>Materiel til vintervedligehold</t>
  </si>
  <si>
    <t>Mormorstranden – ændring af stranden mhp mindre tag</t>
  </si>
  <si>
    <t>Uddybning af lystbådehavn og anlæg af nye bådpladser</t>
  </si>
  <si>
    <t>Sektor 5 Institutionsområdet</t>
  </si>
  <si>
    <t>Sektor 4 Kultur og Fritid &amp; Sektor 5 Institutionsområdet</t>
  </si>
  <si>
    <t>Sektor 6 Borger og Social &amp; Sektor 7 Sundhed og Omsorg</t>
  </si>
  <si>
    <t>Forslag til råderum
(prioriteret i afstemningsbilag)</t>
  </si>
  <si>
    <t>Forslag til driftsændringer 
(prioriteret i afstemningsbilag)</t>
  </si>
  <si>
    <t xml:space="preserve">Hvis forslaget ønskes prioriteret skriv "X" </t>
  </si>
  <si>
    <r>
      <rPr>
        <b/>
        <sz val="11"/>
        <color theme="1"/>
        <rFont val="Calibri"/>
        <family val="2"/>
        <scheme val="minor"/>
      </rPr>
      <t>Filen åbnes og gemmes under et nyt navn.
Fane 2: Afstemningsbilag</t>
    </r>
    <r>
      <rPr>
        <sz val="11"/>
        <color theme="1"/>
        <rFont val="Calibri"/>
        <family val="2"/>
        <scheme val="minor"/>
      </rPr>
      <t xml:space="preserve">
Afstemningsbilaget er bygget op således, at der stemmes om </t>
    </r>
    <r>
      <rPr>
        <b/>
        <i/>
        <sz val="11"/>
        <color theme="1"/>
        <rFont val="Calibri"/>
        <family val="2"/>
        <scheme val="minor"/>
      </rPr>
      <t>ændringer</t>
    </r>
    <r>
      <rPr>
        <sz val="11"/>
        <color theme="1"/>
        <rFont val="Calibri"/>
        <family val="2"/>
        <scheme val="minor"/>
      </rPr>
      <t xml:space="preserve"> til den bevilling, der allerede ligger i budgettet. 
I kolonne K prioriteres de ændringsforslag, der ønskes indarbejdet i budgettet ved at skrive X.
Når der skrives X ud for det prioriterede forslag farves forslaget grønt, og forslaget tælles med i beregningen af muligt resultat.
Der er mulighed for at skrive egne politiske forslag til både drift og anlæg. Dette gøres i de blå felter. Der kan anføres en tekst samt beløb i år 2019-22. Hvis det nye forslag skal tælles med i muligt resultat skal der sættes X i kolonne K ud for ændringsforslaget, så rækken farves grøn.
Forligsgrupperne bedes udarbejde deres budgetforslag til forvaltningen i afstemningsbilaget.
</t>
    </r>
    <r>
      <rPr>
        <b/>
        <sz val="11"/>
        <color theme="1"/>
        <rFont val="Calibri"/>
        <family val="2"/>
        <scheme val="minor"/>
      </rPr>
      <t>Fane 2: Hovedoversigt</t>
    </r>
    <r>
      <rPr>
        <sz val="11"/>
        <color theme="1"/>
        <rFont val="Calibri"/>
        <family val="2"/>
        <scheme val="minor"/>
      </rPr>
      <t xml:space="preserve">
Hovedoversigten giver overblik over budgetforslagets kassevirkning. 
Hovedoversigten viser prioriterede ændringsforslag. Disse ændringsforslag opdateres automatisk i hovedoversigten, når der prioriteres i forslagene i afstemningsbilaget.
</t>
    </r>
    <r>
      <rPr>
        <b/>
        <sz val="11"/>
        <color theme="1"/>
        <rFont val="Calibri"/>
        <family val="2"/>
        <scheme val="minor"/>
      </rPr>
      <t>Fane 3: Investeringsoversigt</t>
    </r>
    <r>
      <rPr>
        <sz val="11"/>
        <color theme="1"/>
        <rFont val="Calibri"/>
        <family val="2"/>
        <scheme val="minor"/>
      </rPr>
      <t xml:space="preserve">
Investeringsoversigten viser anlæg vedtaget i budgettet. Ændringsforslagene i afstemningsbilaget skal ses i forhold til denne investeringsoversigt.</t>
    </r>
    <r>
      <rPr>
        <b/>
        <sz val="11"/>
        <color theme="1"/>
        <rFont val="Calibri"/>
        <family val="2"/>
        <scheme val="minor"/>
      </rPr>
      <t/>
    </r>
  </si>
  <si>
    <t>Ikke anvendt</t>
  </si>
  <si>
    <t>Teknisk Budgetoverslag 2022</t>
  </si>
  <si>
    <t>Genopretning af bygninger pulje</t>
  </si>
  <si>
    <t>Genopretning Hollænderhallen pulje</t>
  </si>
  <si>
    <t>Naturbeskyttelse</t>
  </si>
  <si>
    <t>Projekt kystbeskyttelse</t>
  </si>
  <si>
    <t>Genopretning af veje pulje</t>
  </si>
  <si>
    <t>Jordlægning af luftledninger</t>
  </si>
  <si>
    <t>Kys og kør Dragør skole Nord</t>
  </si>
  <si>
    <t>Trafiksikkerhedsprojekt 2018</t>
  </si>
  <si>
    <t xml:space="preserve">Forvaltningens tekniske korrektioner samt politiske beslutninger </t>
  </si>
  <si>
    <t>Renteindtægter</t>
  </si>
  <si>
    <t>Hvorfor bemærkning om at det er ekskl. Enggården?</t>
  </si>
  <si>
    <t>Skal dato og år ikke rettes?</t>
  </si>
  <si>
    <t xml:space="preserve">Øvrige balanceforskydninger </t>
  </si>
  <si>
    <t>Forvaltningens tekniske korrektioner samt politiske beslutninger til og med ……</t>
  </si>
  <si>
    <t>Modernisering af skoletoiletter</t>
  </si>
  <si>
    <t>Signalregulering af fodgængerfeltet Ndr Dragørvej</t>
  </si>
  <si>
    <t>Anlægsramme</t>
  </si>
  <si>
    <t>Anlæg i teknisk budget</t>
  </si>
  <si>
    <t>Anlægsramme i 2019</t>
  </si>
  <si>
    <t>Anlæg i alt</t>
  </si>
  <si>
    <t>Afvigelse fra anlægsramme</t>
  </si>
  <si>
    <t>Administrationsbidrag til Udbetaling Danmark</t>
  </si>
  <si>
    <t>Forvaltningens tekniske korrektioner samt politiske beslutninger til og med 31. august 2018 jf. nedenfor</t>
  </si>
  <si>
    <t>R1</t>
  </si>
  <si>
    <t>Reduktioner på Teknik og Miljøområdet</t>
  </si>
  <si>
    <t>Ændringsforslag 2023</t>
  </si>
  <si>
    <t>R2</t>
  </si>
  <si>
    <t>R3</t>
  </si>
  <si>
    <t>Afskaffelse af klubpædagoger på mellemtrinnet i skolerne</t>
  </si>
  <si>
    <t>Lukning af Dragør kommunes billed og dramaskole</t>
  </si>
  <si>
    <t>R5</t>
  </si>
  <si>
    <t>R6</t>
  </si>
  <si>
    <t>R7</t>
  </si>
  <si>
    <t>R8</t>
  </si>
  <si>
    <t>R9</t>
  </si>
  <si>
    <t>R10</t>
  </si>
  <si>
    <t>R11</t>
  </si>
  <si>
    <t>R12</t>
  </si>
  <si>
    <t>R13</t>
  </si>
  <si>
    <t>R4</t>
  </si>
  <si>
    <t>Reduktion af ungdomsskolens grejbank</t>
  </si>
  <si>
    <t>Reduceret åbningstid i Hollænderhallen</t>
  </si>
  <si>
    <t>Næsten 100% selvbetjent bibliotek i hollænderhallen</t>
  </si>
  <si>
    <t>Besparelse på SSP-området</t>
  </si>
  <si>
    <t>Tre ugers sommerferielukket på dagtilbudsområdet</t>
  </si>
  <si>
    <t xml:space="preserve">Børnehavealderen sættes ned med én måned </t>
  </si>
  <si>
    <t>Lukning af klub x2791, Dragør ungdomsklub</t>
  </si>
  <si>
    <t>Reduktion af åbningstiden på dagtilbudsområdet</t>
  </si>
  <si>
    <t>Ressourcekorpsets lønbudget reduceres</t>
  </si>
  <si>
    <t>Styrke rådgivningsindsatsen fra Børneteamet</t>
  </si>
  <si>
    <t>R20</t>
  </si>
  <si>
    <t>Reduktion i skolebusafgange</t>
  </si>
  <si>
    <t>R21</t>
  </si>
  <si>
    <t>Rammebesparelse på skoleområdet (afløser skema 3,6 og 9)</t>
  </si>
  <si>
    <t>R14</t>
  </si>
  <si>
    <t>R15</t>
  </si>
  <si>
    <t>R16</t>
  </si>
  <si>
    <t>R17</t>
  </si>
  <si>
    <t>R18</t>
  </si>
  <si>
    <t>R19</t>
  </si>
  <si>
    <t>SSAU</t>
  </si>
  <si>
    <t>Reduktion i budget til kommunal medfinansiering</t>
  </si>
  <si>
    <t>Reduktion af ældrevelfærdspuljen på Enggården</t>
  </si>
  <si>
    <t>Ophør af den statslige værdighedspulje og tlbf  af serviceniveau</t>
  </si>
  <si>
    <t>Reducere brug af mentorer fra anden aktør</t>
  </si>
  <si>
    <t>Brugerbetaling på aktivitetshuset Wiedergården</t>
  </si>
  <si>
    <t>Nedlæggelse af daghjemspladser til beboere på Enggården</t>
  </si>
  <si>
    <t>R22</t>
  </si>
  <si>
    <t>R23</t>
  </si>
  <si>
    <t>R24</t>
  </si>
  <si>
    <t>R25</t>
  </si>
  <si>
    <t>Sammenlægning af stillinger- Kultur samt erhverv og turisme</t>
  </si>
  <si>
    <t>Kanalstrategi</t>
  </si>
  <si>
    <t>Selvbetjeningsløsninger ved personaleadministration</t>
  </si>
  <si>
    <t>Politisk betjening</t>
  </si>
  <si>
    <t>Profitcenter</t>
  </si>
  <si>
    <t>Anlægsprojekt</t>
  </si>
  <si>
    <t>2022</t>
  </si>
  <si>
    <t>2023</t>
  </si>
  <si>
    <t>Museum Amager Dragør Havn, restaurering</t>
  </si>
  <si>
    <t>Engvejsarealet - udvikling af boligprojekt mv.</t>
  </si>
  <si>
    <t>Madsens Krog - arealer og faciliteter</t>
  </si>
  <si>
    <t>Friluftstræning, motionsstier mv. lsydstranden</t>
  </si>
  <si>
    <t>Redningsberedskab</t>
  </si>
  <si>
    <t>Kommunale veje</t>
  </si>
  <si>
    <t>Vejvedligehold, handicappede tiltag</t>
  </si>
  <si>
    <t>Signalregulering af fodgængerfeltet Ndr. Dragørvej</t>
  </si>
  <si>
    <t>Gangsti langs Krudttårnsvej</t>
  </si>
  <si>
    <t>Dragør Havn genopretning 2019-2022 pulje</t>
  </si>
  <si>
    <t>Dragør Havn byggemodning af vestligt byggefelt</t>
  </si>
  <si>
    <t>Vintertjeneste</t>
  </si>
  <si>
    <t>Genopretningspulje skoler pulje</t>
  </si>
  <si>
    <t>Modernisering af skoletoiletter på alle 3 skoler</t>
  </si>
  <si>
    <t>Maritime haver til undervisningsbrug</t>
  </si>
  <si>
    <t>Skolefritidsordninger</t>
  </si>
  <si>
    <t>Ombygningsudgifter ny SFO-struktur</t>
  </si>
  <si>
    <t>SFO Tulipanen etablering af toiletter</t>
  </si>
  <si>
    <t>Dagtilbud</t>
  </si>
  <si>
    <t>Genopretning daginstitutioner, pulje</t>
  </si>
  <si>
    <t>Legepladser renovering 2018</t>
  </si>
  <si>
    <t>Genopretning, Enggården</t>
  </si>
  <si>
    <t>Velfærdsteknologisk sygeplejeklinik</t>
  </si>
  <si>
    <t>Digitalisering</t>
  </si>
  <si>
    <t>Samlet anlægsbudget i hele 1.000 kr.</t>
  </si>
  <si>
    <t>Teknisk Budgetoverslag 2023</t>
  </si>
  <si>
    <t xml:space="preserve">Skatter, tilskud, udligning </t>
  </si>
  <si>
    <t>De fire hjørneflag fra budgetseminaret:</t>
  </si>
  <si>
    <t>Afstemningsbilag  til politisk behandling af budget, Redskab til prioritering af ændringsforslag</t>
  </si>
  <si>
    <t>Anlægsramme i 2020</t>
  </si>
  <si>
    <t>Forslagenes påvirkning af de økonomiske "hjørneflag" (centrale økonomiske indikatorer)</t>
  </si>
  <si>
    <t xml:space="preserve">Prioriterede ændringsforslag </t>
  </si>
  <si>
    <t>I alt</t>
  </si>
  <si>
    <t>Serviceudgifter i alt</t>
  </si>
  <si>
    <t>Afvigelse fra serviceramme</t>
  </si>
  <si>
    <t>Serviceramme  og anlægsramme</t>
  </si>
  <si>
    <t xml:space="preserve">Serviceudgifter i forvaltningens tekniske korrektioner samt politiske beslutninger </t>
  </si>
  <si>
    <t>I alt (alle ændringer)</t>
  </si>
  <si>
    <t>I alt (driftsændringer)</t>
  </si>
  <si>
    <t>lånedispensation for 2020 til styrkelse af likviditeten i vanskeligt stillede kommuner</t>
  </si>
  <si>
    <t>I alt alle forslag</t>
  </si>
  <si>
    <t>Rammebesparelse på skoleområdet</t>
  </si>
  <si>
    <t>A1</t>
  </si>
  <si>
    <t>A2</t>
  </si>
  <si>
    <t>A3</t>
  </si>
  <si>
    <t>A4</t>
  </si>
  <si>
    <t>A5</t>
  </si>
  <si>
    <t>A6</t>
  </si>
  <si>
    <t>A7</t>
  </si>
  <si>
    <t>A8</t>
  </si>
  <si>
    <t>A9</t>
  </si>
  <si>
    <t>A10 ( tilføjet budgetmappen den 19.8.19)</t>
  </si>
  <si>
    <t>Etablering af ventilationsanlæg på Dragør Skole</t>
  </si>
  <si>
    <t>Fast belægning på grusarealet ved Ny Lystbådehavn</t>
  </si>
  <si>
    <t>Genopretning, oprensning og udvikling af havnen</t>
  </si>
  <si>
    <t>Brolægning i 3 gader i Dragør gamle by</t>
  </si>
  <si>
    <t>Supplerende parkeringsanlæg Hollænderhal området</t>
  </si>
  <si>
    <t>Vedligeholdelse af kommunens bygninger</t>
  </si>
  <si>
    <t>Permanent toiletbygning på Nordre Væl</t>
  </si>
  <si>
    <t>Grussti langs Søndre Strandvej (Vandsiden)</t>
  </si>
  <si>
    <t>Sikring og nedrivning af renseri, Nyby 8</t>
  </si>
  <si>
    <t>D1</t>
  </si>
  <si>
    <t>Uddannelse og rekruttering på sundhedsområdet</t>
  </si>
  <si>
    <t>D2</t>
  </si>
  <si>
    <t>D3</t>
  </si>
  <si>
    <t>Pulje til indkøb af supplerende hjælp til byggesagsbehandling</t>
  </si>
  <si>
    <t>D4</t>
  </si>
  <si>
    <t>D5</t>
  </si>
  <si>
    <t>De lidt større synger og taler</t>
  </si>
  <si>
    <t>Nedbringe musikskolens venteliste</t>
  </si>
  <si>
    <t>Sektor 4 Institutionsområdet</t>
  </si>
  <si>
    <t>D6</t>
  </si>
  <si>
    <t>D7</t>
  </si>
  <si>
    <t>D8</t>
  </si>
  <si>
    <t>Kommunalt frilufts- og naturtilbud til alle fra 0-100 år</t>
  </si>
  <si>
    <t>Flere IT-enheder til eleverne</t>
  </si>
  <si>
    <t>Børne- og ungetopmøde</t>
  </si>
  <si>
    <t>D9</t>
  </si>
  <si>
    <t>D10</t>
  </si>
  <si>
    <t>D11</t>
  </si>
  <si>
    <t>D12</t>
  </si>
  <si>
    <t xml:space="preserve">D13 (beløb rettet i oversigtsskema den 19.8.19) </t>
  </si>
  <si>
    <t>Pulje til fejring af 500 års jubilæum i Dragør kommune</t>
  </si>
  <si>
    <t>Kongehusbesøg ved Dragør kommunes 500-årsjubilæum</t>
  </si>
  <si>
    <t>Pulje til implementering af demokratiudvalgets anbefalinger</t>
  </si>
  <si>
    <t>Pulje til imødeg af uforudsete udg (budgetusikkerhedspulje)</t>
  </si>
  <si>
    <t>Borgerrådgiver</t>
  </si>
  <si>
    <t>Sektor 9 forvaltning</t>
  </si>
  <si>
    <t>Sektor 3 Folkeskolen</t>
  </si>
  <si>
    <t>Den gennemsnitlige kassebeholdning ved årets udgang, inklusiv puljer og skatteforhøjelse</t>
  </si>
  <si>
    <t>Årlig afdrag på ny gæld</t>
  </si>
  <si>
    <t>Gæld (ændring)</t>
  </si>
  <si>
    <t>Ændring i kassebeholdning (som følge af forslag, puljer og skatteforhøjelse)</t>
  </si>
  <si>
    <t>Forventet merforbrug for året 2019</t>
  </si>
  <si>
    <t>Den gennemsnitlige kassebeholdning ved årets udgang, jf. prognose</t>
  </si>
  <si>
    <t>Modtagne lån samt skat</t>
  </si>
  <si>
    <t xml:space="preserve">Skatteforhøjelse uden sanktion </t>
  </si>
  <si>
    <t>Skat (ændring)</t>
  </si>
  <si>
    <t>P/ L reduktion</t>
  </si>
  <si>
    <t>X</t>
  </si>
  <si>
    <t>Konkurrenceudsættelse på arbejdsmarkedsområdet</t>
  </si>
  <si>
    <t>Fejring af jubilæum inkl. Besøg af kongehuset</t>
  </si>
  <si>
    <t>Strukturudvalgetsråderum</t>
  </si>
  <si>
    <t>Rammebesparelse udmøntes af forvaltningen</t>
  </si>
  <si>
    <t>Forskønnelse på Dragørs skoler</t>
  </si>
  <si>
    <t>Fejring af jubilæum incl. besøg af kongehuset</t>
  </si>
  <si>
    <t>Borgerrådgiver (1 års forsøgsordning - evalueres 2020)</t>
  </si>
  <si>
    <t>Etablering af ventilationsanlæg på Dragør Skole (ud)</t>
  </si>
  <si>
    <t>Renovering af Dragørs skoler (jf. Arkitemas skoleoplæg)</t>
  </si>
  <si>
    <t>Hensættelse til udvidelse af anlægsbudget</t>
  </si>
  <si>
    <t>Midler til styrkelse af fastholdelse af personale på ældreområdet</t>
  </si>
  <si>
    <t xml:space="preserve">Rammebesparelse  </t>
  </si>
  <si>
    <t>Dragør Søbad, 50% forhøjelse</t>
  </si>
  <si>
    <t>R23 overføres til "effektiviserinsudvalget"</t>
  </si>
  <si>
    <t>DF</t>
  </si>
  <si>
    <t>...</t>
  </si>
  <si>
    <t>Til Alle</t>
  </si>
  <si>
    <t>Her er DFs moderate forslag.</t>
  </si>
  <si>
    <t>Vi havde en aftale om, at vi tog sidste regneark som udgangspunkt, og at hver part for at deltage kunne byde ind med et punkt på op til 200.000,-.</t>
  </si>
  <si>
    <t>Det har vi overholdt med det forbehold, at vi har anskueliggjort, hvad den eventuelle skatteforhøjelse på 5.8 mio kan bruges til.</t>
  </si>
  <si>
    <t>Er det ikke muligt, ser vi gerne at Spejderhytten tilgodeses med 200.000 i 20 og 21.</t>
  </si>
  <si>
    <t>Skitserne fra T og C virker som noget mere end på til 200.000.</t>
  </si>
  <si>
    <t>Hilsen</t>
  </si>
  <si>
    <t>Morten</t>
  </si>
  <si>
    <t>Sendt fra min iPad</t>
  </si>
  <si>
    <t>Start på videresendt besked:</t>
  </si>
  <si>
    <r>
      <t>Fra:</t>
    </r>
    <r>
      <rPr>
        <sz val="12"/>
        <color theme="1"/>
        <rFont val="Times New Roman"/>
        <family val="1"/>
      </rPr>
      <t xml:space="preserve"> mortend@dragoer.dk</t>
    </r>
  </si>
  <si>
    <r>
      <t>Dato:</t>
    </r>
    <r>
      <rPr>
        <sz val="12"/>
        <color theme="1"/>
        <rFont val="Times New Roman"/>
        <family val="1"/>
      </rPr>
      <t xml:space="preserve"> 16. oktober 2019 kl. 10.02.21 CEST</t>
    </r>
  </si>
  <si>
    <r>
      <t>Til:</t>
    </r>
    <r>
      <rPr>
        <sz val="12"/>
        <color theme="1"/>
        <rFont val="Times New Roman"/>
        <family val="1"/>
      </rPr>
      <t xml:space="preserve"> Eik Dahl Bidstrup &lt;eikb@dragoer.dk&gt;, Allan Holst &lt;alho@dragoer.dk&gt;, Anne Blegvad Funk &lt;Anne.Funk@ft.dk&gt;</t>
    </r>
  </si>
  <si>
    <r>
      <t>Emne:</t>
    </r>
    <r>
      <rPr>
        <sz val="12"/>
        <color theme="1"/>
        <rFont val="Times New Roman"/>
        <family val="1"/>
      </rPr>
      <t xml:space="preserve"> </t>
    </r>
    <r>
      <rPr>
        <b/>
        <sz val="12"/>
        <color theme="1"/>
        <rFont val="Times New Roman"/>
        <family val="1"/>
      </rPr>
      <t>Udkast til svar til Eik og Byrådet</t>
    </r>
  </si>
  <si>
    <t>﻿</t>
  </si>
  <si>
    <t>Udkast til svar til Eik</t>
  </si>
  <si>
    <t>og Byrådet</t>
  </si>
  <si>
    <t>DF kan tilslutte os dit seneste budgetforslag.</t>
  </si>
  <si>
    <t>Men vi vil alvorligt opfordre til, at vi vælger at tage imod tilbuddet om en skatte forhøjelse på 5.8 mio uden dummebøder. En skatte forhøjelse, som påvirker hver gennemsnits skatteyder i Dragør med godt 40 kr om måneden, svarende til en flaske af billigste discount rødvin på tilbud.</t>
  </si>
  <si>
    <t>Med denne lille forhøjelse vil vi kunne løse flere akutte opgaver.</t>
  </si>
  <si>
    <t>Vi vil fjerne usikkerheden ved Rammebesparelser. De fleste af os husker vel nok sidste års 200.000 i rammebesparelserne på Lokalarkivet. Stor ståhej for ingenting. Og også græsslåning ved Gåserepublikken endte på samme idiotiske måde..</t>
  </si>
  <si>
    <t>Visse rammebesparelser virker iblandt som om, de ikke hjælper alverden, men ondt skal det gøre.</t>
  </si>
  <si>
    <t>Vi får sat turbo på Kommandørboligen, samt startet projektet med Dragør Skoles ventilationsanlæg. Det haster.</t>
  </si>
  <si>
    <t>Vi får også startet Spejderhytten med 200.000 næste år og 200.000 i budget 2021. Lokale og Anlægfonden står derefter klar med et par millioner.</t>
  </si>
  <si>
    <t>Vi har forstået, at der er modstand fra flertallet i V om skattestigningen, hvor minimal stigningen end måtte være, og på hvilke generiøse vilkår den kan gennemføres.</t>
  </si>
  <si>
    <t>Og vi fastholder, at konstitueringsaftalen giver en vetoret for alle parter mht skatteforhøjelse.</t>
  </si>
  <si>
    <t>Men de 5,8 vil afmonterer nogle akutte sager.</t>
  </si>
  <si>
    <t>Vil det ikke lykkes med de 5.8 mio, vil DF dog foreslå, at vi alligevel fastholder Spejderhytten på budgettet som en fællesbeslutning. Det vil være positivt, at borgerne kan se fysiske beviser på en udvikling i Dragør.</t>
  </si>
  <si>
    <t>Teknisk korrektion pr. 10 okt. 2019</t>
  </si>
  <si>
    <t>Kommunalmedfinansiering</t>
  </si>
  <si>
    <t>Biblioteks effektiviseringer</t>
  </si>
  <si>
    <t>Reduktion på teknik og miljø området</t>
  </si>
  <si>
    <t>Ophør af den statslige værdighedspulje og tilbageføsel af serviceniveau</t>
  </si>
  <si>
    <t>Forventet P/L nedskrivning</t>
  </si>
  <si>
    <t>Politisk forslag</t>
  </si>
  <si>
    <t>Tilskud til unge under 25 år (folkeoplysning)</t>
  </si>
  <si>
    <t>Dragør Kommune - Budget 2020</t>
  </si>
  <si>
    <t>Afstemningsbilag  til politisk behandling af budget. Redskab til prioritering af ændringsforslag</t>
  </si>
  <si>
    <t>Ændrings-forslag 2020</t>
  </si>
  <si>
    <t>Ændrings-forslag 2021</t>
  </si>
  <si>
    <t>Ændrings-forslag 2022</t>
  </si>
  <si>
    <t>Ændrings-forslag 2023</t>
  </si>
  <si>
    <t>Lånedispensation for 2020 til styrkelse af likviditeten i vanskeligt stillede kommuner</t>
  </si>
  <si>
    <t>O's forslag til forhøjelse af dækningsafgift indgår i de 5,8 mio</t>
  </si>
  <si>
    <t>Permanent toiletbygning på Nordre Væl (eller posthus)</t>
  </si>
  <si>
    <t xml:space="preserve">D13 </t>
  </si>
  <si>
    <t xml:space="preserve">(D13 beløb rettet i oversigtsskema den 19.8.19) </t>
  </si>
  <si>
    <t>Borgerrådgiver (1. års forsøgsordning - evalueres 2020)</t>
  </si>
  <si>
    <t>Fastholdelsespulje, sektor &amp; - Sundhed og Omsorg</t>
  </si>
  <si>
    <t>SSP - reduceret</t>
  </si>
  <si>
    <t>Permanent toiletbygning på Nordre Væl (eller i posthus)</t>
  </si>
  <si>
    <t>Indeklimaforbedringer på tre skoler (jf. Arkitemas oplæg)</t>
  </si>
  <si>
    <t>rammebesparelse</t>
  </si>
  <si>
    <t>hensættelse til udvidelse af anlægsbudget</t>
  </si>
  <si>
    <t>Bufferpulje uforudsete udgifter i driftsbudget</t>
  </si>
  <si>
    <t>Midler til styrkelse af fastholdelse af personale påældreområdet</t>
  </si>
  <si>
    <t>Den gennemsnitlige kassebeholdning ved årets udgang, inkl. Ændringsforslag, puljer og skatteforhøjelse</t>
  </si>
  <si>
    <t>Ændring af udvalgsstruktur fra fire til to stående udvalg</t>
  </si>
  <si>
    <t>Budgetusikkerhedspulje til uforudsete udgifter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</si>
</sst>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00_);_(* \(#,##0.00\);_(* &quot;-&quot;??_);_(@_)"/>
    <numFmt numFmtId="165" formatCode="#,##0\ ;[Red]\-\ #,##0\ "/>
    <numFmt numFmtId="166" formatCode="_ * #,##0_ ;_ * \-#,##0_ ;_ * &quot;-&quot;??_ ;_ @_ "/>
    <numFmt numFmtId="167" formatCode="#,##0_ ;\-#,##0\ "/>
    <numFmt numFmtId="168" formatCode="#,##0;\-#,##0;#,##0;@"/>
    <numFmt numFmtId="169" formatCode="#,##0_ ;[Red]\-#,##0\ "/>
    <numFmt numFmtId="170" formatCode="_(* #,##0_);_(* \(#,##0\);_(* &quot;-&quot;??_);_(@_)"/>
  </numFmts>
  <fonts count="66">
    <font>
      <sz val="11"/>
      <color theme="1"/>
      <name val="Calibri"/>
      <family val="2"/>
      <scheme val="minor"/>
    </font>
    <font>
      <b/>
      <sz val="11"/>
      <color theme="1"/>
      <name val="Calibri"/>
      <family val="2"/>
      <scheme val="minor"/>
    </font>
    <font>
      <sz val="11"/>
      <color theme="1"/>
      <name val="Calibri"/>
      <family val="2"/>
      <scheme val="minor"/>
    </font>
    <font>
      <b/>
      <sz val="12"/>
      <name val="Calibri"/>
      <family val="2"/>
      <scheme val="minor"/>
    </font>
    <font>
      <b/>
      <sz val="10"/>
      <name val="Calibri"/>
      <family val="2"/>
      <scheme val="minor"/>
    </font>
    <font>
      <sz val="10"/>
      <name val="Calibri"/>
      <family val="2"/>
      <scheme val="minor"/>
    </font>
    <font>
      <b/>
      <sz val="11"/>
      <name val="Calibri"/>
      <family val="2"/>
      <scheme val="minor"/>
    </font>
    <font>
      <sz val="11"/>
      <name val="Calibri"/>
      <family val="2"/>
      <scheme val="minor"/>
    </font>
    <font>
      <b/>
      <i/>
      <sz val="11"/>
      <color theme="1"/>
      <name val="Calibri"/>
      <family val="2"/>
      <scheme val="minor"/>
    </font>
    <font>
      <b/>
      <sz val="16"/>
      <color theme="1"/>
      <name val="Calibri"/>
      <family val="2"/>
      <scheme val="minor"/>
    </font>
    <font>
      <b/>
      <sz val="14"/>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i/>
      <sz val="9"/>
      <name val="Calibri"/>
      <family val="2"/>
      <scheme val="minor"/>
    </font>
    <font>
      <b/>
      <sz val="20"/>
      <name val="Calibri"/>
      <family val="2"/>
      <scheme val="minor"/>
    </font>
    <font>
      <sz val="28"/>
      <color rgb="FFFF0000"/>
      <name val="Times New Roman"/>
      <family val="1"/>
    </font>
    <font>
      <sz val="12"/>
      <color rgb="FFFF0000"/>
      <name val="Times New Roman"/>
      <family val="1"/>
    </font>
    <font>
      <b/>
      <sz val="11"/>
      <color rgb="FFFF0000"/>
      <name val="Times New Roman"/>
      <family val="1"/>
    </font>
    <font>
      <b/>
      <sz val="12"/>
      <color rgb="FFFF0000"/>
      <name val="Times New Roman"/>
      <family val="1"/>
    </font>
    <font>
      <sz val="11"/>
      <color rgb="FFFF0000"/>
      <name val="Times New Roman"/>
      <family val="1"/>
    </font>
    <font>
      <sz val="12"/>
      <color rgb="FFFF0000"/>
      <name val="Arial"/>
      <family val="2"/>
    </font>
    <font>
      <sz val="20"/>
      <name val="Calibri"/>
      <family val="2"/>
      <scheme val="minor"/>
    </font>
    <font>
      <sz val="10"/>
      <name val="Courier"/>
      <family val="3"/>
    </font>
    <font>
      <b/>
      <sz val="7"/>
      <name val="Palatino"/>
      <family val="1"/>
    </font>
    <font>
      <sz val="7"/>
      <name val="Palatino"/>
      <family val="1"/>
    </font>
    <font>
      <sz val="3"/>
      <name val="Palatino"/>
      <family val="1"/>
    </font>
    <font>
      <sz val="10"/>
      <name val="Palatino"/>
      <family val="1"/>
    </font>
    <font>
      <sz val="8"/>
      <color rgb="FFFF0000"/>
      <name val="Arial"/>
      <family val="2"/>
    </font>
    <font>
      <b/>
      <sz val="8"/>
      <color rgb="FFFF0000"/>
      <name val="Arial"/>
      <family val="2"/>
    </font>
    <font>
      <sz val="28"/>
      <name val="Calibri"/>
      <family val="2"/>
      <scheme val="minor"/>
    </font>
    <font>
      <sz val="28"/>
      <name val="Times New Roman"/>
      <family val="1"/>
    </font>
    <font>
      <sz val="12"/>
      <name val="Calibri"/>
      <family val="2"/>
      <scheme val="minor"/>
    </font>
    <font>
      <sz val="14"/>
      <color rgb="FFFF0000"/>
      <name val="Times New Roman"/>
      <family val="1"/>
    </font>
    <font>
      <sz val="11"/>
      <name val="Times New Roman"/>
      <family val="1"/>
    </font>
    <font>
      <sz val="8"/>
      <name val="Arial"/>
      <family val="2"/>
    </font>
    <font>
      <b/>
      <sz val="16"/>
      <name val="Times New Roman"/>
      <family val="1"/>
    </font>
    <font>
      <sz val="12"/>
      <color rgb="FFFF0000"/>
      <name val="Calibri"/>
      <family val="2"/>
      <scheme val="minor"/>
    </font>
    <font>
      <b/>
      <strike/>
      <sz val="11"/>
      <name val="Calibri"/>
      <family val="2"/>
      <scheme val="minor"/>
    </font>
    <font>
      <strike/>
      <sz val="11"/>
      <name val="Calibri"/>
      <family val="2"/>
      <scheme val="minor"/>
    </font>
    <font>
      <sz val="14"/>
      <name val="Calibri"/>
      <family val="2"/>
      <scheme val="minor"/>
    </font>
    <font>
      <sz val="18"/>
      <name val="Calibri"/>
      <family val="2"/>
      <scheme val="minor"/>
    </font>
    <font>
      <sz val="16"/>
      <name val="Calibri"/>
      <family val="2"/>
      <scheme val="minor"/>
    </font>
    <font>
      <sz val="9"/>
      <name val="Calibri"/>
      <family val="2"/>
      <scheme val="minor"/>
    </font>
    <font>
      <sz val="24"/>
      <name val="Calibri"/>
      <family val="2"/>
      <scheme val="minor"/>
    </font>
    <font>
      <sz val="22"/>
      <name val="Calibri"/>
      <family val="2"/>
      <scheme val="minor"/>
    </font>
    <font>
      <b/>
      <sz val="11"/>
      <name val="Times New Roman"/>
      <family val="1"/>
    </font>
    <font>
      <b/>
      <sz val="14"/>
      <color theme="0"/>
      <name val="Calibri"/>
      <family val="2"/>
      <scheme val="minor"/>
    </font>
    <font>
      <sz val="10"/>
      <color theme="0"/>
      <name val="Calibri"/>
      <family val="2"/>
      <scheme val="minor"/>
    </font>
    <font>
      <b/>
      <sz val="9"/>
      <name val="Calibri"/>
      <family val="2"/>
      <scheme val="minor"/>
    </font>
    <font>
      <sz val="12"/>
      <color theme="1"/>
      <name val="Times New Roman"/>
      <family val="1"/>
    </font>
    <font>
      <b/>
      <sz val="12"/>
      <color theme="1"/>
      <name val="Times New Roman"/>
      <family val="1"/>
    </font>
    <font>
      <sz val="12"/>
      <color theme="1"/>
      <name val="Tahoma"/>
      <family val="2"/>
    </font>
    <font>
      <b/>
      <sz val="24"/>
      <color theme="1"/>
      <name val="Times New Roman"/>
      <family val="1"/>
    </font>
  </fonts>
  <fills count="43">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6795556505021"/>
        <bgColor indexed="64"/>
      </patternFill>
    </fill>
    <fill>
      <patternFill patternType="solid">
        <fgColor rgb="FF92D050"/>
        <bgColor indexed="64"/>
      </patternFill>
    </fill>
    <fill>
      <patternFill patternType="solid">
        <fgColor rgb="FFFFFFFF"/>
        <bgColor indexed="64"/>
      </patternFill>
    </fill>
    <fill>
      <patternFill patternType="solid">
        <fgColor rgb="FFC6C4C4"/>
        <bgColor indexed="64"/>
      </patternFill>
    </fill>
    <fill>
      <patternFill patternType="solid">
        <fgColor indexed="22"/>
        <bgColor indexed="64"/>
      </patternFill>
    </fill>
    <fill>
      <patternFill patternType="solid">
        <fgColor indexed="9"/>
        <bgColor indexed="64"/>
      </patternFill>
    </fill>
    <fill>
      <patternFill patternType="solid">
        <fgColor rgb="FFFFFF00"/>
        <bgColor indexed="64"/>
      </patternFill>
    </fill>
  </fills>
  <borders count="55">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rgb="FFAEAEAE"/>
      </left>
      <right style="medium">
        <color rgb="FFAEAEAE"/>
      </right>
      <top style="medium">
        <color rgb="FFAEAEAE"/>
      </top>
      <bottom style="medium">
        <color rgb="FFAEAEAE"/>
      </bottom>
      <diagonal/>
    </border>
    <border>
      <left/>
      <right/>
      <top style="thin">
        <color indexed="9"/>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top style="thin">
        <color theme="4" tint="0.39994506668294322"/>
      </top>
      <bottom style="thin">
        <color theme="4" tint="0.39994506668294322"/>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right/>
      <top style="thin">
        <color indexed="64"/>
      </top>
      <bottom/>
      <diagonal/>
    </border>
  </borders>
  <cellStyleXfs count="50">
    <xf numFmtId="0" fontId="0" fillId="0" borderId="0"/>
    <xf numFmtId="164" fontId="2" fillId="0" borderId="0" applyFont="0" applyFill="0" applyBorder="0" applyAlignment="0" applyProtection="0"/>
    <xf numFmtId="0" fontId="2" fillId="0" borderId="0"/>
    <xf numFmtId="0" fontId="12" fillId="0" borderId="0" applyNumberFormat="0" applyFill="0" applyBorder="0" applyAlignment="0" applyProtection="0"/>
    <xf numFmtId="0" fontId="13" fillId="0" borderId="16" applyNumberFormat="0" applyFill="0" applyAlignment="0" applyProtection="0"/>
    <xf numFmtId="0" fontId="14" fillId="0" borderId="17" applyNumberFormat="0" applyFill="0" applyAlignment="0" applyProtection="0"/>
    <xf numFmtId="0" fontId="15" fillId="0" borderId="18" applyNumberFormat="0" applyFill="0" applyAlignment="0" applyProtection="0"/>
    <xf numFmtId="0" fontId="15" fillId="0" borderId="0" applyNumberFormat="0" applyFill="0" applyBorder="0" applyAlignment="0" applyProtection="0"/>
    <xf numFmtId="0" fontId="16" fillId="5" borderId="0" applyNumberFormat="0" applyBorder="0" applyAlignment="0" applyProtection="0"/>
    <xf numFmtId="0" fontId="17" fillId="6" borderId="0" applyNumberFormat="0" applyBorder="0" applyAlignment="0" applyProtection="0"/>
    <xf numFmtId="0" fontId="18" fillId="7" borderId="0" applyNumberFormat="0" applyBorder="0" applyAlignment="0" applyProtection="0"/>
    <xf numFmtId="0" fontId="19" fillId="8" borderId="19" applyNumberFormat="0" applyAlignment="0" applyProtection="0"/>
    <xf numFmtId="0" fontId="20" fillId="9" borderId="20" applyNumberFormat="0" applyAlignment="0" applyProtection="0"/>
    <xf numFmtId="0" fontId="21" fillId="9" borderId="19" applyNumberFormat="0" applyAlignment="0" applyProtection="0"/>
    <xf numFmtId="0" fontId="22" fillId="0" borderId="21" applyNumberFormat="0" applyFill="0" applyAlignment="0" applyProtection="0"/>
    <xf numFmtId="0" fontId="23" fillId="10" borderId="22" applyNumberFormat="0" applyAlignment="0" applyProtection="0"/>
    <xf numFmtId="0" fontId="11" fillId="0" borderId="0" applyNumberFormat="0" applyFill="0" applyBorder="0" applyAlignment="0" applyProtection="0"/>
    <xf numFmtId="0" fontId="2" fillId="11" borderId="23" applyNumberFormat="0" applyFont="0" applyAlignment="0" applyProtection="0"/>
    <xf numFmtId="0" fontId="24" fillId="0" borderId="0" applyNumberFormat="0" applyFill="0" applyBorder="0" applyAlignment="0" applyProtection="0"/>
    <xf numFmtId="0" fontId="1" fillId="0" borderId="24" applyNumberFormat="0" applyFill="0" applyAlignment="0" applyProtection="0"/>
    <xf numFmtId="0" fontId="25"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5" fillId="19" borderId="0" applyNumberFormat="0" applyBorder="0" applyAlignment="0" applyProtection="0"/>
    <xf numFmtId="0" fontId="25"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5" fillId="23" borderId="0" applyNumberFormat="0" applyBorder="0" applyAlignment="0" applyProtection="0"/>
    <xf numFmtId="0" fontId="25"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5" fillId="27" borderId="0" applyNumberFormat="0" applyBorder="0" applyAlignment="0" applyProtection="0"/>
    <xf numFmtId="0" fontId="25"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5" fillId="31" borderId="0" applyNumberFormat="0" applyBorder="0" applyAlignment="0" applyProtection="0"/>
    <xf numFmtId="0" fontId="25"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5" fillId="35" borderId="0" applyNumberFormat="0" applyBorder="0" applyAlignment="0" applyProtection="0"/>
    <xf numFmtId="164" fontId="2" fillId="0" borderId="0" applyFont="0" applyFill="0" applyBorder="0" applyAlignment="0" applyProtection="0"/>
    <xf numFmtId="0" fontId="35" fillId="40" borderId="0" applyNumberFormat="0" applyFont="0" applyBorder="0" applyAlignment="0" applyProtection="0"/>
    <xf numFmtId="0" fontId="36" fillId="41" borderId="30" applyNumberFormat="0" applyFill="0" applyBorder="0" applyProtection="0">
      <alignment vertical="center"/>
    </xf>
    <xf numFmtId="0" fontId="37" fillId="41" borderId="30" applyNumberFormat="0" applyFill="0" applyBorder="0" applyProtection="0"/>
    <xf numFmtId="0" fontId="38" fillId="41" borderId="30" applyNumberFormat="0" applyFill="0" applyBorder="0" applyAlignment="0" applyProtection="0">
      <alignment vertical="center"/>
    </xf>
    <xf numFmtId="0" fontId="39" fillId="41" borderId="30" applyNumberFormat="0" applyFill="0" applyBorder="0" applyAlignment="0">
      <alignment vertical="center"/>
    </xf>
  </cellStyleXfs>
  <cellXfs count="548">
    <xf numFmtId="0" fontId="0" fillId="0" borderId="0" xfId="0"/>
    <xf numFmtId="0" fontId="9" fillId="0" borderId="0" xfId="0" applyFont="1"/>
    <xf numFmtId="0" fontId="5" fillId="0" borderId="0" xfId="0" applyFont="1" applyBorder="1" applyProtection="1">
      <protection locked="0"/>
    </xf>
    <xf numFmtId="0" fontId="5" fillId="0" borderId="0" xfId="0" applyFont="1" applyBorder="1" applyProtection="1"/>
    <xf numFmtId="0" fontId="5" fillId="0" borderId="0" xfId="0" applyFont="1" applyBorder="1" applyAlignment="1" applyProtection="1">
      <alignment wrapText="1"/>
      <protection locked="0"/>
    </xf>
    <xf numFmtId="0" fontId="5" fillId="0" borderId="0" xfId="0" applyFont="1" applyBorder="1" applyAlignment="1" applyProtection="1">
      <alignment horizontal="center"/>
    </xf>
    <xf numFmtId="0" fontId="4" fillId="0" borderId="0" xfId="0" applyFont="1" applyBorder="1" applyAlignment="1" applyProtection="1">
      <alignment wrapText="1"/>
    </xf>
    <xf numFmtId="3" fontId="4" fillId="0" borderId="0" xfId="0" applyNumberFormat="1" applyFont="1" applyBorder="1" applyProtection="1"/>
    <xf numFmtId="3" fontId="3" fillId="0" borderId="0" xfId="0" applyNumberFormat="1" applyFont="1" applyBorder="1" applyAlignment="1" applyProtection="1">
      <alignment horizontal="left"/>
    </xf>
    <xf numFmtId="0" fontId="7" fillId="4" borderId="11" xfId="0" applyFont="1" applyFill="1" applyBorder="1" applyAlignment="1" applyProtection="1">
      <alignment horizontal="center"/>
      <protection locked="0"/>
    </xf>
    <xf numFmtId="3" fontId="26" fillId="0" borderId="0" xfId="0" applyNumberFormat="1" applyFont="1" applyBorder="1" applyAlignment="1" applyProtection="1">
      <alignment horizontal="left"/>
      <protection locked="0"/>
    </xf>
    <xf numFmtId="0" fontId="7" fillId="0" borderId="11" xfId="0" applyFont="1" applyBorder="1" applyAlignment="1" applyProtection="1">
      <alignment horizontal="center"/>
    </xf>
    <xf numFmtId="0" fontId="6" fillId="0" borderId="11" xfId="0" applyFont="1" applyBorder="1" applyAlignment="1" applyProtection="1">
      <alignment wrapText="1"/>
    </xf>
    <xf numFmtId="0" fontId="7" fillId="0" borderId="11" xfId="0" applyFont="1" applyBorder="1" applyAlignment="1" applyProtection="1">
      <alignment wrapText="1"/>
    </xf>
    <xf numFmtId="0" fontId="6" fillId="0" borderId="11" xfId="0" applyFont="1" applyBorder="1" applyAlignment="1" applyProtection="1">
      <alignment horizontal="left"/>
    </xf>
    <xf numFmtId="167" fontId="7" fillId="3" borderId="11" xfId="1" applyNumberFormat="1" applyFont="1" applyFill="1" applyBorder="1" applyProtection="1"/>
    <xf numFmtId="0" fontId="7" fillId="4" borderId="11" xfId="0" applyFont="1" applyFill="1" applyBorder="1" applyAlignment="1" applyProtection="1">
      <alignment wrapText="1"/>
      <protection locked="0"/>
    </xf>
    <xf numFmtId="167" fontId="7" fillId="4" borderId="11" xfId="1" applyNumberFormat="1" applyFont="1" applyFill="1" applyBorder="1" applyProtection="1">
      <protection locked="0"/>
    </xf>
    <xf numFmtId="0" fontId="10" fillId="0" borderId="0" xfId="0" applyFont="1" applyBorder="1" applyAlignment="1" applyProtection="1">
      <alignment horizontal="center"/>
    </xf>
    <xf numFmtId="166" fontId="7" fillId="2" borderId="11" xfId="1" applyNumberFormat="1" applyFont="1" applyFill="1" applyBorder="1" applyProtection="1"/>
    <xf numFmtId="166" fontId="6" fillId="2" borderId="11" xfId="1" applyNumberFormat="1" applyFont="1" applyFill="1" applyBorder="1" applyProtection="1"/>
    <xf numFmtId="0" fontId="6" fillId="0" borderId="11" xfId="0" applyFont="1" applyBorder="1" applyAlignment="1" applyProtection="1">
      <alignment vertical="center" wrapText="1"/>
    </xf>
    <xf numFmtId="0" fontId="6" fillId="0" borderId="11" xfId="0" applyFont="1" applyBorder="1" applyAlignment="1">
      <alignment horizontal="center" vertical="center" wrapText="1"/>
    </xf>
    <xf numFmtId="3" fontId="6" fillId="0" borderId="11" xfId="0" applyNumberFormat="1" applyFont="1" applyBorder="1"/>
    <xf numFmtId="0" fontId="6" fillId="0" borderId="11" xfId="0" applyFont="1" applyBorder="1" applyAlignment="1" applyProtection="1">
      <alignment horizontal="center"/>
    </xf>
    <xf numFmtId="3" fontId="3" fillId="0" borderId="0" xfId="0" applyNumberFormat="1" applyFont="1" applyBorder="1" applyAlignment="1" applyProtection="1">
      <alignment horizontal="center"/>
    </xf>
    <xf numFmtId="3" fontId="26" fillId="0" borderId="0" xfId="0" applyNumberFormat="1" applyFont="1" applyBorder="1" applyAlignment="1" applyProtection="1">
      <alignment horizontal="center"/>
      <protection locked="0"/>
    </xf>
    <xf numFmtId="0" fontId="6" fillId="0" borderId="11" xfId="0" applyFont="1" applyBorder="1" applyAlignment="1">
      <alignment horizontal="center"/>
    </xf>
    <xf numFmtId="0" fontId="6" fillId="0" borderId="27" xfId="0" applyFont="1" applyBorder="1" applyAlignment="1">
      <alignment horizontal="center" wrapText="1"/>
    </xf>
    <xf numFmtId="49" fontId="6" fillId="0" borderId="11" xfId="0" applyNumberFormat="1" applyFont="1" applyBorder="1" applyAlignment="1" applyProtection="1">
      <alignment horizontal="left" vertical="top"/>
    </xf>
    <xf numFmtId="0" fontId="6" fillId="0" borderId="0" xfId="0" applyFont="1" applyBorder="1" applyAlignment="1" applyProtection="1">
      <alignment horizontal="left"/>
    </xf>
    <xf numFmtId="0" fontId="7" fillId="0" borderId="11" xfId="0" applyFont="1" applyBorder="1" applyAlignment="1" applyProtection="1">
      <alignment wrapText="1"/>
      <protection locked="0"/>
    </xf>
    <xf numFmtId="0" fontId="6" fillId="0" borderId="11" xfId="0" applyFont="1" applyBorder="1" applyAlignment="1" applyProtection="1">
      <alignment wrapText="1"/>
      <protection locked="0"/>
    </xf>
    <xf numFmtId="0" fontId="6" fillId="36" borderId="11" xfId="0" applyFont="1" applyFill="1" applyBorder="1" applyAlignment="1" applyProtection="1">
      <alignment vertical="top" wrapText="1"/>
    </xf>
    <xf numFmtId="0" fontId="6" fillId="36" borderId="11" xfId="0" applyFont="1" applyFill="1" applyBorder="1" applyAlignment="1" applyProtection="1">
      <alignment wrapText="1"/>
    </xf>
    <xf numFmtId="0" fontId="27" fillId="0" borderId="0" xfId="0" applyFont="1" applyBorder="1" applyAlignment="1" applyProtection="1">
      <alignment horizontal="left"/>
    </xf>
    <xf numFmtId="0" fontId="28" fillId="0" borderId="0" xfId="0" applyFont="1"/>
    <xf numFmtId="0" fontId="29" fillId="0" borderId="0" xfId="0" applyFont="1"/>
    <xf numFmtId="0" fontId="30" fillId="0" borderId="0" xfId="0" applyFont="1"/>
    <xf numFmtId="0" fontId="30" fillId="0" borderId="0" xfId="0" applyFont="1" applyProtection="1"/>
    <xf numFmtId="0" fontId="31" fillId="0" borderId="0" xfId="0" applyFont="1" applyProtection="1"/>
    <xf numFmtId="0" fontId="32" fillId="0" borderId="0" xfId="0" applyFont="1"/>
    <xf numFmtId="49" fontId="32" fillId="0" borderId="0" xfId="0" applyNumberFormat="1" applyFont="1" applyAlignment="1">
      <alignment horizontal="left" vertical="top"/>
    </xf>
    <xf numFmtId="0" fontId="32" fillId="0" borderId="0" xfId="0" applyFont="1" applyProtection="1"/>
    <xf numFmtId="0" fontId="29" fillId="0" borderId="0" xfId="0" applyFont="1" applyProtection="1"/>
    <xf numFmtId="49" fontId="32" fillId="0" borderId="0" xfId="0" applyNumberFormat="1" applyFont="1" applyAlignment="1" applyProtection="1">
      <alignment horizontal="left" vertical="top"/>
    </xf>
    <xf numFmtId="165" fontId="32" fillId="0" borderId="0" xfId="0" applyNumberFormat="1" applyFont="1" applyAlignment="1" applyProtection="1">
      <alignment horizontal="right"/>
    </xf>
    <xf numFmtId="0" fontId="32" fillId="0" borderId="0" xfId="0" applyFont="1" applyAlignment="1"/>
    <xf numFmtId="0" fontId="33" fillId="0" borderId="0" xfId="0" applyFont="1"/>
    <xf numFmtId="165" fontId="32" fillId="0" borderId="0" xfId="0" applyNumberFormat="1" applyFont="1" applyAlignment="1">
      <alignment horizontal="right"/>
    </xf>
    <xf numFmtId="0" fontId="4" fillId="0" borderId="11" xfId="0" applyFont="1" applyBorder="1" applyAlignment="1" applyProtection="1">
      <alignment horizontal="center" wrapText="1"/>
    </xf>
    <xf numFmtId="0" fontId="5" fillId="0" borderId="0" xfId="0" applyFont="1" applyBorder="1" applyAlignment="1" applyProtection="1">
      <alignment wrapText="1"/>
    </xf>
    <xf numFmtId="0" fontId="5" fillId="0" borderId="11" xfId="0" applyFont="1" applyBorder="1" applyProtection="1">
      <protection locked="0"/>
    </xf>
    <xf numFmtId="0" fontId="5" fillId="0" borderId="11" xfId="0" applyFont="1" applyBorder="1" applyAlignment="1" applyProtection="1">
      <alignment wrapText="1"/>
      <protection locked="0"/>
    </xf>
    <xf numFmtId="166" fontId="6" fillId="2" borderId="11" xfId="1" applyNumberFormat="1" applyFont="1" applyFill="1" applyBorder="1" applyAlignment="1" applyProtection="1">
      <alignment vertical="center"/>
    </xf>
    <xf numFmtId="0" fontId="5" fillId="0" borderId="0" xfId="0" applyFont="1" applyBorder="1" applyAlignment="1" applyProtection="1">
      <alignment horizontal="center"/>
      <protection locked="0"/>
    </xf>
    <xf numFmtId="3" fontId="7" fillId="0" borderId="11" xfId="0" applyNumberFormat="1" applyFont="1" applyBorder="1" applyAlignment="1" applyProtection="1">
      <alignment horizontal="right" vertical="top" wrapText="1"/>
    </xf>
    <xf numFmtId="0" fontId="34" fillId="0" borderId="0" xfId="0" applyFont="1" applyBorder="1" applyProtection="1">
      <protection locked="0"/>
    </xf>
    <xf numFmtId="3" fontId="6" fillId="0" borderId="11" xfId="0" applyNumberFormat="1" applyFont="1" applyBorder="1" applyAlignment="1" applyProtection="1">
      <alignment horizontal="right" vertical="top" wrapText="1"/>
    </xf>
    <xf numFmtId="3" fontId="5" fillId="0" borderId="0" xfId="0" applyNumberFormat="1" applyFont="1" applyBorder="1" applyProtection="1">
      <protection locked="0"/>
    </xf>
    <xf numFmtId="170" fontId="5" fillId="0" borderId="0" xfId="1" applyNumberFormat="1" applyFont="1" applyBorder="1" applyProtection="1">
      <protection locked="0"/>
    </xf>
    <xf numFmtId="3" fontId="6" fillId="0" borderId="11" xfId="0" applyNumberFormat="1" applyFont="1" applyBorder="1" applyAlignment="1" applyProtection="1">
      <alignment horizontal="right"/>
    </xf>
    <xf numFmtId="0" fontId="5" fillId="36" borderId="11" xfId="0" applyFont="1" applyFill="1" applyBorder="1" applyAlignment="1" applyProtection="1">
      <alignment horizontal="center"/>
    </xf>
    <xf numFmtId="0" fontId="5" fillId="36" borderId="11" xfId="0" applyFont="1" applyFill="1" applyBorder="1" applyAlignment="1" applyProtection="1">
      <alignment vertical="top" wrapText="1"/>
    </xf>
    <xf numFmtId="3" fontId="6" fillId="2" borderId="11" xfId="0" applyNumberFormat="1" applyFont="1" applyFill="1" applyBorder="1" applyProtection="1"/>
    <xf numFmtId="0" fontId="10" fillId="0" borderId="0" xfId="0" applyFont="1" applyBorder="1" applyAlignment="1" applyProtection="1">
      <alignment horizontal="left"/>
    </xf>
    <xf numFmtId="3" fontId="7" fillId="0" borderId="11" xfId="0" applyNumberFormat="1" applyFont="1" applyBorder="1" applyAlignment="1" applyProtection="1">
      <alignment horizontal="right"/>
    </xf>
    <xf numFmtId="0" fontId="6" fillId="0" borderId="0" xfId="0" applyFont="1" applyBorder="1" applyAlignment="1" applyProtection="1">
      <alignment wrapText="1"/>
    </xf>
    <xf numFmtId="3" fontId="6" fillId="0" borderId="11" xfId="0" applyNumberFormat="1" applyFont="1" applyBorder="1" applyAlignment="1" applyProtection="1">
      <alignment vertical="top"/>
    </xf>
    <xf numFmtId="49" fontId="40" fillId="39" borderId="29" xfId="0" applyNumberFormat="1" applyFont="1" applyFill="1" applyBorder="1" applyAlignment="1">
      <alignment horizontal="right" vertical="center" wrapText="1"/>
    </xf>
    <xf numFmtId="49" fontId="40" fillId="39" borderId="29" xfId="0" applyNumberFormat="1" applyFont="1" applyFill="1" applyBorder="1" applyAlignment="1">
      <alignment horizontal="left" vertical="center" wrapText="1"/>
    </xf>
    <xf numFmtId="49" fontId="41" fillId="38" borderId="29" xfId="0" applyNumberFormat="1" applyFont="1" applyFill="1" applyBorder="1" applyAlignment="1">
      <alignment horizontal="right" vertical="center" wrapText="1"/>
    </xf>
    <xf numFmtId="168" fontId="40" fillId="38" borderId="29" xfId="0" applyNumberFormat="1" applyFont="1" applyFill="1" applyBorder="1" applyAlignment="1">
      <alignment horizontal="right" vertical="center" wrapText="1"/>
    </xf>
    <xf numFmtId="0" fontId="40" fillId="38" borderId="29" xfId="0" applyFont="1" applyFill="1" applyBorder="1" applyAlignment="1">
      <alignment horizontal="right" vertical="center" wrapText="1"/>
    </xf>
    <xf numFmtId="168" fontId="41" fillId="38" borderId="29" xfId="0" applyNumberFormat="1" applyFont="1" applyFill="1" applyBorder="1" applyAlignment="1">
      <alignment horizontal="right" vertical="center" wrapText="1"/>
    </xf>
    <xf numFmtId="0" fontId="41" fillId="38" borderId="29" xfId="0" applyFont="1" applyFill="1" applyBorder="1" applyAlignment="1">
      <alignment horizontal="right" vertical="center" wrapText="1"/>
    </xf>
    <xf numFmtId="165" fontId="32" fillId="0" borderId="0" xfId="0" quotePrefix="1" applyNumberFormat="1" applyFont="1" applyAlignment="1">
      <alignment horizontal="right"/>
    </xf>
    <xf numFmtId="49" fontId="42" fillId="0" borderId="0" xfId="0" applyNumberFormat="1" applyFont="1" applyAlignment="1">
      <alignment horizontal="left" vertical="top"/>
    </xf>
    <xf numFmtId="165" fontId="43" fillId="0" borderId="0" xfId="0" applyNumberFormat="1" applyFont="1" applyAlignment="1">
      <alignment horizontal="right"/>
    </xf>
    <xf numFmtId="49" fontId="44" fillId="0" borderId="1" xfId="0" applyNumberFormat="1" applyFont="1" applyBorder="1" applyAlignment="1" applyProtection="1">
      <alignment horizontal="left" vertical="top"/>
    </xf>
    <xf numFmtId="169" fontId="44" fillId="0" borderId="7" xfId="0" applyNumberFormat="1" applyFont="1" applyBorder="1" applyAlignment="1" applyProtection="1">
      <alignment horizontal="right"/>
    </xf>
    <xf numFmtId="0" fontId="3" fillId="0" borderId="3" xfId="0" applyFont="1" applyBorder="1" applyProtection="1"/>
    <xf numFmtId="169" fontId="3" fillId="0" borderId="8" xfId="0" applyNumberFormat="1" applyFont="1" applyBorder="1" applyProtection="1"/>
    <xf numFmtId="49" fontId="44" fillId="0" borderId="3" xfId="0" applyNumberFormat="1" applyFont="1" applyBorder="1" applyAlignment="1" applyProtection="1">
      <alignment horizontal="left" vertical="top"/>
    </xf>
    <xf numFmtId="169" fontId="44" fillId="0" borderId="8" xfId="0" applyNumberFormat="1" applyFont="1" applyBorder="1" applyAlignment="1" applyProtection="1">
      <alignment horizontal="right"/>
    </xf>
    <xf numFmtId="169" fontId="3" fillId="0" borderId="8" xfId="0" applyNumberFormat="1" applyFont="1" applyBorder="1" applyAlignment="1" applyProtection="1">
      <alignment horizontal="right"/>
    </xf>
    <xf numFmtId="167" fontId="3" fillId="0" borderId="8" xfId="0" applyNumberFormat="1" applyFont="1" applyBorder="1" applyAlignment="1" applyProtection="1">
      <alignment vertical="top"/>
    </xf>
    <xf numFmtId="167" fontId="44" fillId="0" borderId="8" xfId="0" applyNumberFormat="1" applyFont="1" applyBorder="1" applyAlignment="1" applyProtection="1">
      <alignment vertical="top"/>
    </xf>
    <xf numFmtId="49" fontId="44" fillId="0" borderId="3" xfId="0" applyNumberFormat="1" applyFont="1" applyBorder="1" applyAlignment="1" applyProtection="1">
      <alignment horizontal="left" vertical="top" wrapText="1"/>
    </xf>
    <xf numFmtId="167" fontId="44" fillId="37" borderId="8" xfId="0" applyNumberFormat="1" applyFont="1" applyFill="1" applyBorder="1" applyAlignment="1" applyProtection="1">
      <alignment vertical="top"/>
    </xf>
    <xf numFmtId="49" fontId="3" fillId="0" borderId="3" xfId="0" applyNumberFormat="1" applyFont="1" applyBorder="1" applyAlignment="1" applyProtection="1">
      <alignment horizontal="left" vertical="top" wrapText="1"/>
    </xf>
    <xf numFmtId="49" fontId="3" fillId="0" borderId="3" xfId="0" applyNumberFormat="1" applyFont="1" applyBorder="1" applyAlignment="1" applyProtection="1">
      <alignment horizontal="left" vertical="top"/>
    </xf>
    <xf numFmtId="0" fontId="3" fillId="0" borderId="3" xfId="0" applyFont="1" applyBorder="1" applyAlignment="1" applyProtection="1">
      <alignment wrapText="1"/>
    </xf>
    <xf numFmtId="167" fontId="44" fillId="3" borderId="8" xfId="0" applyNumberFormat="1" applyFont="1" applyFill="1" applyBorder="1" applyAlignment="1" applyProtection="1">
      <alignment vertical="top"/>
    </xf>
    <xf numFmtId="49" fontId="7" fillId="0" borderId="3" xfId="0" applyNumberFormat="1" applyFont="1" applyBorder="1" applyAlignment="1" applyProtection="1">
      <alignment horizontal="left" vertical="top"/>
    </xf>
    <xf numFmtId="165" fontId="7" fillId="0" borderId="0" xfId="0" applyNumberFormat="1" applyFont="1" applyBorder="1" applyAlignment="1" applyProtection="1">
      <alignment horizontal="right"/>
    </xf>
    <xf numFmtId="165" fontId="7" fillId="0" borderId="4" xfId="0" applyNumberFormat="1" applyFont="1" applyBorder="1" applyAlignment="1" applyProtection="1">
      <alignment horizontal="right"/>
    </xf>
    <xf numFmtId="49" fontId="7" fillId="0" borderId="3" xfId="0" quotePrefix="1" applyNumberFormat="1" applyFont="1" applyBorder="1" applyAlignment="1" applyProtection="1">
      <alignment horizontal="left" vertical="top"/>
    </xf>
    <xf numFmtId="49" fontId="5" fillId="0" borderId="3" xfId="0" applyNumberFormat="1" applyFont="1" applyBorder="1" applyAlignment="1" applyProtection="1">
      <alignment horizontal="left" vertical="top"/>
    </xf>
    <xf numFmtId="165" fontId="5" fillId="0" borderId="0" xfId="0" applyNumberFormat="1" applyFont="1" applyBorder="1" applyAlignment="1" applyProtection="1">
      <alignment horizontal="right"/>
    </xf>
    <xf numFmtId="165" fontId="5" fillId="0" borderId="4" xfId="0" applyNumberFormat="1" applyFont="1" applyBorder="1" applyAlignment="1" applyProtection="1">
      <alignment horizontal="right"/>
    </xf>
    <xf numFmtId="49" fontId="5" fillId="0" borderId="15" xfId="0" applyNumberFormat="1" applyFont="1" applyBorder="1" applyAlignment="1" applyProtection="1">
      <alignment horizontal="left" vertical="top"/>
    </xf>
    <xf numFmtId="165" fontId="5" fillId="0" borderId="5" xfId="0" applyNumberFormat="1" applyFont="1" applyBorder="1" applyAlignment="1" applyProtection="1">
      <alignment horizontal="right"/>
    </xf>
    <xf numFmtId="165" fontId="5" fillId="0" borderId="6" xfId="0" applyNumberFormat="1" applyFont="1" applyBorder="1" applyAlignment="1" applyProtection="1">
      <alignment horizontal="right"/>
    </xf>
    <xf numFmtId="49" fontId="3" fillId="0" borderId="3" xfId="0" applyNumberFormat="1" applyFont="1" applyBorder="1" applyAlignment="1">
      <alignment horizontal="left" vertical="top" wrapText="1"/>
    </xf>
    <xf numFmtId="3" fontId="32" fillId="0" borderId="0" xfId="0" applyNumberFormat="1" applyFont="1" applyAlignment="1"/>
    <xf numFmtId="0" fontId="45" fillId="0" borderId="0" xfId="0" applyFont="1"/>
    <xf numFmtId="49" fontId="46" fillId="0" borderId="0" xfId="0" applyNumberFormat="1" applyFont="1" applyAlignment="1">
      <alignment horizontal="left" vertical="top"/>
    </xf>
    <xf numFmtId="165" fontId="46" fillId="0" borderId="0" xfId="0" applyNumberFormat="1" applyFont="1" applyAlignment="1">
      <alignment horizontal="right"/>
    </xf>
    <xf numFmtId="49" fontId="47" fillId="39" borderId="29" xfId="0" applyNumberFormat="1" applyFont="1" applyFill="1" applyBorder="1" applyAlignment="1">
      <alignment horizontal="left" vertical="center" wrapText="1"/>
    </xf>
    <xf numFmtId="168" fontId="47" fillId="38" borderId="29" xfId="0" applyNumberFormat="1" applyFont="1" applyFill="1" applyBorder="1" applyAlignment="1">
      <alignment horizontal="right" vertical="center" wrapText="1"/>
    </xf>
    <xf numFmtId="0" fontId="46" fillId="0" borderId="0" xfId="0" applyFont="1" applyAlignment="1"/>
    <xf numFmtId="0" fontId="46" fillId="0" borderId="0" xfId="0" applyFont="1"/>
    <xf numFmtId="0" fontId="4" fillId="0" borderId="11" xfId="0" applyFont="1" applyBorder="1" applyAlignment="1" applyProtection="1">
      <alignment wrapText="1"/>
      <protection locked="0"/>
    </xf>
    <xf numFmtId="0" fontId="48" fillId="0" borderId="0" xfId="0" applyFont="1"/>
    <xf numFmtId="167" fontId="30" fillId="0" borderId="11" xfId="0" applyNumberFormat="1" applyFont="1" applyBorder="1" applyAlignment="1" applyProtection="1">
      <alignment vertical="center"/>
    </xf>
    <xf numFmtId="0" fontId="30" fillId="0" borderId="11" xfId="0" applyFont="1" applyBorder="1" applyProtection="1"/>
    <xf numFmtId="0" fontId="45" fillId="0" borderId="11" xfId="0" applyFont="1" applyBorder="1"/>
    <xf numFmtId="0" fontId="32" fillId="0" borderId="11" xfId="0" applyFont="1" applyBorder="1"/>
    <xf numFmtId="167" fontId="45" fillId="0" borderId="11" xfId="0" applyNumberFormat="1" applyFont="1" applyBorder="1"/>
    <xf numFmtId="168" fontId="45" fillId="0" borderId="11" xfId="0" applyNumberFormat="1" applyFont="1" applyBorder="1"/>
    <xf numFmtId="0" fontId="45" fillId="0" borderId="27" xfId="0" applyFont="1" applyBorder="1" applyProtection="1"/>
    <xf numFmtId="0" fontId="30" fillId="0" borderId="27" xfId="0" applyFont="1" applyBorder="1"/>
    <xf numFmtId="167" fontId="45" fillId="0" borderId="13" xfId="0" applyNumberFormat="1" applyFont="1" applyBorder="1"/>
    <xf numFmtId="0" fontId="6" fillId="0" borderId="0" xfId="0" applyFont="1" applyBorder="1" applyAlignment="1" applyProtection="1">
      <alignment wrapText="1"/>
      <protection locked="0"/>
    </xf>
    <xf numFmtId="3" fontId="6" fillId="0" borderId="0" xfId="0" applyNumberFormat="1" applyFont="1" applyBorder="1" applyAlignment="1" applyProtection="1">
      <alignment vertical="top"/>
    </xf>
    <xf numFmtId="49" fontId="6" fillId="0" borderId="0" xfId="0" applyNumberFormat="1" applyFont="1" applyBorder="1" applyAlignment="1" applyProtection="1">
      <alignment horizontal="left" vertical="top"/>
    </xf>
    <xf numFmtId="3" fontId="6" fillId="0" borderId="0" xfId="0" applyNumberFormat="1" applyFont="1" applyBorder="1" applyAlignment="1" applyProtection="1">
      <alignment horizontal="right" vertical="top" wrapText="1"/>
    </xf>
    <xf numFmtId="3" fontId="6" fillId="0" borderId="0" xfId="0" applyNumberFormat="1" applyFont="1" applyBorder="1" applyAlignment="1" applyProtection="1">
      <alignment horizontal="right"/>
    </xf>
    <xf numFmtId="167" fontId="32" fillId="0" borderId="0" xfId="0" applyNumberFormat="1" applyFont="1"/>
    <xf numFmtId="167" fontId="32" fillId="0" borderId="0" xfId="0" applyNumberFormat="1" applyFont="1" applyProtection="1"/>
    <xf numFmtId="0" fontId="4" fillId="0" borderId="11" xfId="0" applyFont="1" applyBorder="1" applyAlignment="1" applyProtection="1">
      <alignment horizontal="center" vertical="center" wrapText="1"/>
    </xf>
    <xf numFmtId="0" fontId="7" fillId="0" borderId="11" xfId="0" applyFont="1" applyBorder="1" applyAlignment="1">
      <alignment horizontal="center" vertical="center"/>
    </xf>
    <xf numFmtId="0" fontId="7" fillId="0" borderId="11" xfId="0" applyFont="1" applyBorder="1" applyAlignment="1">
      <alignment vertical="center" wrapText="1"/>
    </xf>
    <xf numFmtId="3" fontId="7" fillId="0" borderId="11" xfId="0" applyNumberFormat="1" applyFont="1" applyBorder="1" applyAlignment="1">
      <alignment horizontal="right" vertical="center" wrapText="1"/>
    </xf>
    <xf numFmtId="0" fontId="7" fillId="0" borderId="0" xfId="0" applyFont="1" applyAlignment="1">
      <alignment horizontal="center" vertical="center"/>
    </xf>
    <xf numFmtId="0" fontId="6" fillId="0" borderId="0" xfId="0" applyFont="1" applyAlignment="1">
      <alignment vertical="center"/>
    </xf>
    <xf numFmtId="0" fontId="6" fillId="0" borderId="0" xfId="0" applyFont="1" applyBorder="1" applyAlignment="1">
      <alignment horizontal="left" vertical="center" wrapText="1"/>
    </xf>
    <xf numFmtId="3" fontId="6" fillId="0" borderId="0" xfId="0" applyNumberFormat="1" applyFont="1" applyBorder="1" applyAlignment="1">
      <alignment horizontal="right" vertical="center" wrapText="1"/>
    </xf>
    <xf numFmtId="0" fontId="6" fillId="0" borderId="0" xfId="0" applyFont="1" applyAlignment="1">
      <alignment horizontal="center" vertical="center"/>
    </xf>
    <xf numFmtId="0" fontId="50" fillId="0" borderId="0" xfId="0" applyFont="1" applyAlignment="1">
      <alignment vertical="center"/>
    </xf>
    <xf numFmtId="0" fontId="6" fillId="0" borderId="11" xfId="0" applyFont="1" applyBorder="1" applyAlignment="1">
      <alignment vertical="center" wrapText="1"/>
    </xf>
    <xf numFmtId="0" fontId="7" fillId="0" borderId="0" xfId="0" applyFont="1" applyBorder="1" applyAlignment="1">
      <alignment horizontal="center" vertical="center"/>
    </xf>
    <xf numFmtId="0" fontId="7" fillId="0" borderId="0" xfId="0" applyFont="1" applyBorder="1" applyAlignment="1">
      <alignment vertical="center" wrapText="1"/>
    </xf>
    <xf numFmtId="3" fontId="7" fillId="0" borderId="0" xfId="0" applyNumberFormat="1" applyFont="1" applyBorder="1" applyAlignment="1">
      <alignment horizontal="right" vertical="center" wrapText="1"/>
    </xf>
    <xf numFmtId="0" fontId="6" fillId="0" borderId="28" xfId="0" applyFont="1" applyBorder="1" applyAlignment="1" applyProtection="1">
      <alignment wrapText="1"/>
    </xf>
    <xf numFmtId="0" fontId="7" fillId="0" borderId="12" xfId="0" applyFont="1" applyBorder="1" applyAlignment="1" applyProtection="1">
      <alignment horizontal="center"/>
    </xf>
    <xf numFmtId="0" fontId="7" fillId="0" borderId="28" xfId="0" applyFont="1" applyBorder="1" applyAlignment="1" applyProtection="1">
      <alignment horizontal="center"/>
    </xf>
    <xf numFmtId="167" fontId="7" fillId="0" borderId="28" xfId="1" applyNumberFormat="1" applyFont="1" applyFill="1" applyBorder="1" applyProtection="1"/>
    <xf numFmtId="3" fontId="7" fillId="0" borderId="11" xfId="0" applyNumberFormat="1" applyFont="1" applyBorder="1" applyAlignment="1">
      <alignment horizontal="left" vertical="center" wrapText="1"/>
    </xf>
    <xf numFmtId="3" fontId="7" fillId="0" borderId="11" xfId="0" applyNumberFormat="1" applyFont="1" applyBorder="1" applyAlignment="1">
      <alignment horizontal="center" vertical="center" wrapText="1"/>
    </xf>
    <xf numFmtId="3" fontId="7" fillId="0" borderId="11" xfId="0" applyNumberFormat="1" applyFont="1" applyBorder="1" applyAlignment="1">
      <alignment vertical="center" wrapText="1"/>
    </xf>
    <xf numFmtId="3" fontId="7" fillId="0" borderId="11" xfId="0" applyNumberFormat="1" applyFont="1" applyBorder="1" applyProtection="1"/>
    <xf numFmtId="0" fontId="7" fillId="0" borderId="11" xfId="0" applyFont="1" applyFill="1" applyBorder="1" applyAlignment="1">
      <alignment horizontal="center" vertical="center"/>
    </xf>
    <xf numFmtId="0" fontId="7" fillId="0" borderId="12" xfId="0" applyFont="1" applyFill="1" applyBorder="1" applyAlignment="1">
      <alignment vertical="center" wrapText="1"/>
    </xf>
    <xf numFmtId="3" fontId="7" fillId="0" borderId="11" xfId="0" applyNumberFormat="1" applyFont="1" applyFill="1" applyBorder="1" applyAlignment="1">
      <alignment horizontal="right" vertical="center" wrapText="1"/>
    </xf>
    <xf numFmtId="0" fontId="51" fillId="0" borderId="0" xfId="0" applyFont="1" applyFill="1" applyAlignment="1">
      <alignment vertical="center"/>
    </xf>
    <xf numFmtId="0" fontId="6" fillId="0" borderId="0" xfId="0" applyFont="1" applyBorder="1" applyAlignment="1">
      <alignment horizontal="center" vertical="center"/>
    </xf>
    <xf numFmtId="0" fontId="6" fillId="0" borderId="0" xfId="0" applyFont="1" applyFill="1" applyBorder="1" applyAlignment="1">
      <alignment horizontal="center" vertical="center"/>
    </xf>
    <xf numFmtId="0" fontId="6" fillId="0" borderId="0" xfId="0" applyFont="1" applyFill="1" applyBorder="1" applyAlignment="1">
      <alignment vertical="center" wrapText="1"/>
    </xf>
    <xf numFmtId="3" fontId="6" fillId="0" borderId="0" xfId="0" applyNumberFormat="1" applyFont="1" applyFill="1" applyBorder="1" applyAlignment="1">
      <alignment horizontal="right" vertical="center" wrapText="1"/>
    </xf>
    <xf numFmtId="0" fontId="50" fillId="0" borderId="0" xfId="0" applyFont="1" applyFill="1" applyAlignment="1">
      <alignment vertical="center"/>
    </xf>
    <xf numFmtId="0" fontId="7" fillId="0" borderId="11" xfId="0" applyFont="1" applyFill="1" applyBorder="1" applyAlignment="1">
      <alignment horizontal="center" vertical="center" wrapText="1"/>
    </xf>
    <xf numFmtId="0" fontId="7" fillId="0" borderId="11" xfId="0" applyFont="1" applyFill="1" applyBorder="1" applyAlignment="1">
      <alignment vertical="center" wrapText="1"/>
    </xf>
    <xf numFmtId="167" fontId="7" fillId="0" borderId="12" xfId="1" applyNumberFormat="1" applyFont="1" applyFill="1" applyBorder="1" applyProtection="1"/>
    <xf numFmtId="167" fontId="7" fillId="0" borderId="25" xfId="1" applyNumberFormat="1" applyFont="1" applyFill="1" applyBorder="1" applyProtection="1"/>
    <xf numFmtId="0" fontId="7" fillId="0" borderId="0" xfId="0" applyFont="1" applyFill="1" applyAlignment="1">
      <alignment horizontal="center" vertical="center"/>
    </xf>
    <xf numFmtId="0" fontId="7" fillId="0" borderId="11" xfId="0" applyFont="1" applyBorder="1" applyAlignment="1">
      <alignment horizontal="center" vertical="center" wrapText="1"/>
    </xf>
    <xf numFmtId="0" fontId="44" fillId="0" borderId="11" xfId="0" applyFont="1" applyBorder="1" applyAlignment="1" applyProtection="1">
      <alignment horizontal="center" vertical="top" wrapText="1"/>
    </xf>
    <xf numFmtId="0" fontId="52" fillId="0" borderId="0" xfId="0" applyFont="1" applyBorder="1" applyAlignment="1" applyProtection="1">
      <alignment horizontal="center"/>
    </xf>
    <xf numFmtId="0" fontId="52" fillId="0" borderId="25" xfId="0" applyFont="1" applyBorder="1" applyAlignment="1" applyProtection="1">
      <alignment horizontal="center" vertical="top"/>
      <protection locked="0"/>
    </xf>
    <xf numFmtId="3" fontId="7" fillId="0" borderId="0" xfId="0" applyNumberFormat="1" applyFont="1" applyBorder="1" applyAlignment="1">
      <alignment horizontal="center" vertical="center" wrapText="1"/>
    </xf>
    <xf numFmtId="0" fontId="52" fillId="0" borderId="25" xfId="0" applyFont="1" applyBorder="1" applyAlignment="1" applyProtection="1">
      <alignment horizontal="center" vertical="center"/>
      <protection locked="0"/>
    </xf>
    <xf numFmtId="0" fontId="52" fillId="0" borderId="0" xfId="0" applyFont="1" applyBorder="1" applyAlignment="1" applyProtection="1">
      <alignment horizontal="center" vertical="center"/>
      <protection locked="0"/>
    </xf>
    <xf numFmtId="0" fontId="52" fillId="0" borderId="11" xfId="0" applyFont="1" applyBorder="1" applyAlignment="1" applyProtection="1">
      <alignment horizontal="center" vertical="center"/>
      <protection locked="0"/>
    </xf>
    <xf numFmtId="0" fontId="52" fillId="0" borderId="0" xfId="0" applyFont="1" applyBorder="1" applyAlignment="1" applyProtection="1">
      <alignment horizontal="center" vertical="center"/>
    </xf>
    <xf numFmtId="0" fontId="53" fillId="0" borderId="0" xfId="0" applyFont="1" applyBorder="1" applyAlignment="1" applyProtection="1">
      <alignment horizontal="center"/>
    </xf>
    <xf numFmtId="170" fontId="5" fillId="0" borderId="0" xfId="0" applyNumberFormat="1" applyFont="1" applyBorder="1" applyAlignment="1" applyProtection="1">
      <alignment horizontal="center"/>
    </xf>
    <xf numFmtId="0" fontId="52" fillId="0" borderId="11" xfId="0" applyFont="1" applyBorder="1" applyAlignment="1" applyProtection="1">
      <alignment horizontal="center" vertical="top"/>
      <protection locked="0"/>
    </xf>
    <xf numFmtId="49" fontId="7" fillId="0" borderId="9" xfId="0" applyNumberFormat="1" applyFont="1" applyBorder="1" applyAlignment="1" applyProtection="1">
      <alignment horizontal="center" vertical="top" wrapText="1"/>
    </xf>
    <xf numFmtId="165" fontId="7" fillId="0" borderId="10" xfId="0" applyNumberFormat="1" applyFont="1" applyBorder="1" applyAlignment="1" applyProtection="1">
      <alignment horizontal="center" vertical="top" wrapText="1"/>
    </xf>
    <xf numFmtId="0" fontId="55" fillId="0" borderId="11" xfId="0" applyFont="1" applyBorder="1" applyAlignment="1" applyProtection="1">
      <alignment horizontal="center"/>
    </xf>
    <xf numFmtId="0" fontId="5" fillId="0" borderId="11" xfId="0" applyFont="1" applyBorder="1" applyAlignment="1" applyProtection="1">
      <alignment vertical="top" wrapText="1"/>
    </xf>
    <xf numFmtId="0" fontId="7" fillId="0" borderId="12" xfId="0" applyFont="1" applyBorder="1" applyAlignment="1">
      <alignment vertical="center" wrapText="1"/>
    </xf>
    <xf numFmtId="0" fontId="5" fillId="3" borderId="11" xfId="0" applyFont="1" applyFill="1" applyBorder="1" applyAlignment="1" applyProtection="1">
      <alignment wrapText="1"/>
    </xf>
    <xf numFmtId="3" fontId="7" fillId="3" borderId="11" xfId="0" applyNumberFormat="1" applyFont="1" applyFill="1" applyBorder="1" applyProtection="1"/>
    <xf numFmtId="168" fontId="5" fillId="0" borderId="0" xfId="0" applyNumberFormat="1" applyFont="1" applyBorder="1" applyProtection="1">
      <protection locked="0"/>
    </xf>
    <xf numFmtId="3" fontId="32" fillId="0" borderId="0" xfId="0" applyNumberFormat="1" applyFont="1" applyProtection="1"/>
    <xf numFmtId="3" fontId="29" fillId="0" borderId="0" xfId="0" applyNumberFormat="1" applyFont="1" applyProtection="1"/>
    <xf numFmtId="3" fontId="32" fillId="0" borderId="0" xfId="0" applyNumberFormat="1" applyFont="1"/>
    <xf numFmtId="0" fontId="32" fillId="42" borderId="0" xfId="0" applyFont="1" applyFill="1" applyAlignment="1"/>
    <xf numFmtId="167" fontId="45" fillId="0" borderId="11" xfId="0" applyNumberFormat="1" applyFont="1" applyFill="1" applyBorder="1" applyProtection="1"/>
    <xf numFmtId="0" fontId="54" fillId="0" borderId="0" xfId="0" applyFont="1" applyBorder="1" applyAlignment="1" applyProtection="1">
      <alignment horizontal="left"/>
      <protection locked="0"/>
    </xf>
    <xf numFmtId="0" fontId="27" fillId="0" borderId="26" xfId="0" applyFont="1" applyBorder="1" applyAlignment="1" applyProtection="1">
      <alignment horizontal="left" vertical="justify"/>
    </xf>
    <xf numFmtId="49" fontId="49" fillId="0" borderId="25" xfId="0" applyNumberFormat="1" applyFont="1" applyBorder="1" applyAlignment="1" applyProtection="1">
      <alignment horizontal="left" vertical="center" wrapText="1"/>
    </xf>
    <xf numFmtId="0" fontId="30" fillId="0" borderId="25" xfId="0" applyFont="1" applyBorder="1" applyProtection="1"/>
    <xf numFmtId="0" fontId="30" fillId="0" borderId="31" xfId="0" applyFont="1" applyBorder="1" applyProtection="1"/>
    <xf numFmtId="49" fontId="49" fillId="0" borderId="32" xfId="0" applyNumberFormat="1" applyFont="1" applyBorder="1" applyAlignment="1" applyProtection="1">
      <alignment horizontal="left" vertical="center" wrapText="1"/>
    </xf>
    <xf numFmtId="165" fontId="7" fillId="0" borderId="9" xfId="0" applyNumberFormat="1" applyFont="1" applyBorder="1" applyAlignment="1" applyProtection="1">
      <alignment horizontal="center" vertical="top" wrapText="1"/>
    </xf>
    <xf numFmtId="0" fontId="32" fillId="0" borderId="25" xfId="0" applyFont="1" applyBorder="1" applyProtection="1"/>
    <xf numFmtId="49" fontId="3" fillId="0" borderId="33" xfId="0" applyNumberFormat="1" applyFont="1" applyBorder="1" applyAlignment="1" applyProtection="1">
      <alignment horizontal="left" vertical="top" wrapText="1" indent="1"/>
    </xf>
    <xf numFmtId="167" fontId="3" fillId="3" borderId="34" xfId="0" applyNumberFormat="1" applyFont="1" applyFill="1" applyBorder="1" applyAlignment="1" applyProtection="1">
      <alignment vertical="top"/>
    </xf>
    <xf numFmtId="49" fontId="7" fillId="0" borderId="1" xfId="0" applyNumberFormat="1" applyFont="1" applyBorder="1" applyAlignment="1" applyProtection="1">
      <alignment horizontal="left" vertical="top"/>
    </xf>
    <xf numFmtId="165" fontId="7" fillId="0" borderId="2" xfId="0" applyNumberFormat="1" applyFont="1" applyBorder="1" applyAlignment="1" applyProtection="1">
      <alignment horizontal="right"/>
    </xf>
    <xf numFmtId="165" fontId="7" fillId="0" borderId="14" xfId="0" applyNumberFormat="1" applyFont="1" applyBorder="1" applyAlignment="1" applyProtection="1">
      <alignment horizontal="right"/>
    </xf>
    <xf numFmtId="49" fontId="7" fillId="0" borderId="0" xfId="0" applyNumberFormat="1" applyFont="1" applyBorder="1" applyAlignment="1" applyProtection="1">
      <alignment horizontal="left" vertical="top"/>
    </xf>
    <xf numFmtId="49" fontId="5" fillId="0" borderId="0" xfId="0" applyNumberFormat="1" applyFont="1" applyBorder="1" applyAlignment="1" applyProtection="1">
      <alignment horizontal="left" vertical="top"/>
    </xf>
    <xf numFmtId="167" fontId="6" fillId="2" borderId="11" xfId="0" applyNumberFormat="1" applyFont="1" applyFill="1" applyBorder="1" applyProtection="1"/>
    <xf numFmtId="0" fontId="55" fillId="0" borderId="0" xfId="0" applyFont="1" applyBorder="1" applyProtection="1">
      <protection locked="0"/>
    </xf>
    <xf numFmtId="0" fontId="50" fillId="0" borderId="0" xfId="0" applyFont="1" applyFill="1" applyBorder="1" applyAlignment="1">
      <alignment horizontal="center" vertical="center"/>
    </xf>
    <xf numFmtId="0" fontId="50" fillId="0" borderId="0" xfId="0" applyFont="1" applyFill="1" applyBorder="1" applyAlignment="1">
      <alignment vertical="center" wrapText="1"/>
    </xf>
    <xf numFmtId="3" fontId="50" fillId="0" borderId="0" xfId="0" applyNumberFormat="1" applyFont="1" applyFill="1" applyBorder="1" applyAlignment="1">
      <alignment horizontal="right" vertical="center" wrapText="1"/>
    </xf>
    <xf numFmtId="167" fontId="5" fillId="0" borderId="0" xfId="0" applyNumberFormat="1" applyFont="1" applyBorder="1" applyProtection="1"/>
    <xf numFmtId="0" fontId="4" fillId="0" borderId="0" xfId="0" applyFont="1" applyBorder="1" applyAlignment="1" applyProtection="1">
      <alignment horizontal="center"/>
    </xf>
    <xf numFmtId="167" fontId="4" fillId="0" borderId="0" xfId="0" applyNumberFormat="1" applyFont="1" applyBorder="1" applyProtection="1"/>
    <xf numFmtId="0" fontId="4" fillId="0" borderId="0" xfId="0" applyFont="1" applyBorder="1" applyProtection="1">
      <protection locked="0"/>
    </xf>
    <xf numFmtId="0" fontId="7" fillId="0" borderId="0" xfId="0" applyFont="1" applyBorder="1" applyAlignment="1" applyProtection="1">
      <alignment horizontal="center"/>
    </xf>
    <xf numFmtId="167" fontId="7" fillId="0" borderId="0" xfId="1" applyNumberFormat="1" applyFont="1" applyFill="1" applyBorder="1" applyProtection="1"/>
    <xf numFmtId="167" fontId="7" fillId="2" borderId="11" xfId="1" applyNumberFormat="1" applyFont="1" applyFill="1" applyBorder="1" applyProtection="1"/>
    <xf numFmtId="167" fontId="56" fillId="2" borderId="11" xfId="1" applyNumberFormat="1" applyFont="1" applyFill="1" applyBorder="1" applyProtection="1"/>
    <xf numFmtId="166" fontId="5" fillId="0" borderId="0" xfId="0" applyNumberFormat="1" applyFont="1" applyBorder="1" applyProtection="1">
      <protection locked="0"/>
    </xf>
    <xf numFmtId="0" fontId="6" fillId="0" borderId="0" xfId="0" applyFont="1" applyBorder="1" applyAlignment="1" applyProtection="1">
      <alignment horizontal="left" wrapText="1"/>
    </xf>
    <xf numFmtId="0" fontId="7" fillId="0" borderId="0" xfId="0" applyFont="1" applyBorder="1" applyAlignment="1" applyProtection="1">
      <alignment horizontal="left" vertical="justify"/>
    </xf>
    <xf numFmtId="0" fontId="7" fillId="0" borderId="0" xfId="0" applyFont="1" applyBorder="1" applyProtection="1"/>
    <xf numFmtId="3" fontId="7" fillId="0" borderId="0" xfId="0" applyNumberFormat="1" applyFont="1"/>
    <xf numFmtId="0" fontId="7" fillId="0" borderId="11" xfId="0" applyFont="1" applyBorder="1" applyProtection="1"/>
    <xf numFmtId="0" fontId="10" fillId="0" borderId="0" xfId="0" applyFont="1" applyBorder="1" applyProtection="1"/>
    <xf numFmtId="170" fontId="5" fillId="0" borderId="0" xfId="1" applyNumberFormat="1" applyFont="1" applyBorder="1" applyProtection="1"/>
    <xf numFmtId="0" fontId="57" fillId="0" borderId="0" xfId="0" applyFont="1" applyBorder="1" applyProtection="1">
      <protection locked="0"/>
    </xf>
    <xf numFmtId="3" fontId="7" fillId="0" borderId="11" xfId="0" applyNumberFormat="1" applyFont="1" applyBorder="1" applyProtection="1">
      <protection locked="0"/>
    </xf>
    <xf numFmtId="167" fontId="7" fillId="0" borderId="11" xfId="0" applyNumberFormat="1" applyFont="1" applyBorder="1" applyAlignment="1" applyProtection="1">
      <alignment horizontal="right" vertical="top" wrapText="1"/>
    </xf>
    <xf numFmtId="0" fontId="7" fillId="4" borderId="13" xfId="0" applyFont="1" applyFill="1" applyBorder="1" applyAlignment="1" applyProtection="1">
      <alignment horizontal="center"/>
      <protection locked="0"/>
    </xf>
    <xf numFmtId="0" fontId="6" fillId="0" borderId="26" xfId="0" applyFont="1" applyBorder="1" applyAlignment="1" applyProtection="1">
      <alignment horizontal="left"/>
    </xf>
    <xf numFmtId="0" fontId="6" fillId="0" borderId="12" xfId="0" applyFont="1" applyBorder="1" applyAlignment="1" applyProtection="1">
      <alignment vertical="center" wrapText="1"/>
    </xf>
    <xf numFmtId="0" fontId="7" fillId="0" borderId="12" xfId="0" applyFont="1" applyBorder="1" applyAlignment="1" applyProtection="1">
      <alignment wrapText="1"/>
    </xf>
    <xf numFmtId="0" fontId="5" fillId="0" borderId="11" xfId="0" applyFont="1" applyBorder="1" applyAlignment="1" applyProtection="1">
      <alignment wrapText="1"/>
    </xf>
    <xf numFmtId="0" fontId="5" fillId="0" borderId="11" xfId="0" applyFont="1" applyBorder="1" applyProtection="1"/>
    <xf numFmtId="3" fontId="7" fillId="0" borderId="11" xfId="0" applyNumberFormat="1" applyFont="1" applyBorder="1"/>
    <xf numFmtId="166" fontId="5" fillId="0" borderId="11" xfId="0" applyNumberFormat="1" applyFont="1" applyBorder="1" applyProtection="1"/>
    <xf numFmtId="0" fontId="4" fillId="0" borderId="11" xfId="0" applyFont="1" applyBorder="1" applyAlignment="1" applyProtection="1">
      <alignment wrapText="1"/>
    </xf>
    <xf numFmtId="0" fontId="6" fillId="0" borderId="12" xfId="0" applyFont="1" applyBorder="1" applyAlignment="1" applyProtection="1">
      <alignment wrapText="1"/>
    </xf>
    <xf numFmtId="0" fontId="4" fillId="0" borderId="0" xfId="7" applyFont="1" applyBorder="1"/>
    <xf numFmtId="49" fontId="5" fillId="0" borderId="0" xfId="7" applyNumberFormat="1" applyFont="1" applyFill="1" applyBorder="1" applyAlignment="1">
      <alignment horizontal="left" vertical="center" wrapText="1"/>
    </xf>
    <xf numFmtId="168" fontId="5" fillId="0" borderId="0" xfId="7" applyNumberFormat="1" applyFont="1" applyFill="1" applyBorder="1" applyAlignment="1">
      <alignment horizontal="right" vertical="center" wrapText="1"/>
    </xf>
    <xf numFmtId="0" fontId="4" fillId="0" borderId="35" xfId="7" applyFont="1" applyBorder="1"/>
    <xf numFmtId="49" fontId="5" fillId="0" borderId="35" xfId="7" applyNumberFormat="1" applyFont="1" applyFill="1" applyBorder="1" applyAlignment="1">
      <alignment horizontal="left" vertical="center" wrapText="1"/>
    </xf>
    <xf numFmtId="168" fontId="5" fillId="0" borderId="35" xfId="7" applyNumberFormat="1" applyFont="1" applyFill="1" applyBorder="1" applyAlignment="1">
      <alignment horizontal="right" vertical="center" wrapText="1"/>
    </xf>
    <xf numFmtId="0" fontId="4" fillId="0" borderId="18" xfId="7" applyFont="1" applyBorder="1"/>
    <xf numFmtId="49" fontId="5" fillId="0" borderId="18" xfId="7" applyNumberFormat="1" applyFont="1" applyFill="1" applyBorder="1" applyAlignment="1">
      <alignment horizontal="left" vertical="center" wrapText="1"/>
    </xf>
    <xf numFmtId="168" fontId="5" fillId="0" borderId="18" xfId="7" applyNumberFormat="1" applyFont="1" applyFill="1" applyBorder="1" applyAlignment="1">
      <alignment horizontal="right" vertical="center" wrapText="1"/>
    </xf>
    <xf numFmtId="3" fontId="6" fillId="0" borderId="18" xfId="7" applyNumberFormat="1" applyFont="1" applyFill="1" applyBorder="1" applyAlignment="1">
      <alignment horizontal="right" vertical="center" wrapText="1"/>
    </xf>
    <xf numFmtId="0" fontId="58" fillId="0" borderId="0" xfId="0" applyFont="1"/>
    <xf numFmtId="0" fontId="27" fillId="0" borderId="26" xfId="0" applyFont="1" applyBorder="1" applyAlignment="1" applyProtection="1">
      <alignment horizontal="left" vertical="justify"/>
    </xf>
    <xf numFmtId="0" fontId="6" fillId="0" borderId="0" xfId="0" applyFont="1" applyBorder="1" applyAlignment="1" applyProtection="1">
      <alignment horizontal="center" wrapText="1"/>
    </xf>
    <xf numFmtId="0" fontId="44" fillId="0" borderId="0" xfId="0" applyFont="1" applyBorder="1" applyAlignment="1" applyProtection="1">
      <alignment horizontal="center" vertical="top" wrapText="1"/>
    </xf>
    <xf numFmtId="0" fontId="5" fillId="0" borderId="13" xfId="0" applyFont="1" applyBorder="1" applyAlignment="1" applyProtection="1">
      <alignment wrapText="1"/>
    </xf>
    <xf numFmtId="170" fontId="5" fillId="0" borderId="13" xfId="1" applyNumberFormat="1" applyFont="1" applyBorder="1" applyProtection="1"/>
    <xf numFmtId="0" fontId="6" fillId="0" borderId="36" xfId="0" applyFont="1" applyFill="1" applyBorder="1" applyAlignment="1" applyProtection="1">
      <alignment vertical="top" wrapText="1"/>
    </xf>
    <xf numFmtId="0" fontId="6" fillId="0" borderId="37" xfId="0" applyFont="1" applyFill="1" applyBorder="1" applyAlignment="1" applyProtection="1">
      <alignment vertical="top" wrapText="1"/>
    </xf>
    <xf numFmtId="0" fontId="6" fillId="0" borderId="38" xfId="0" applyFont="1" applyFill="1" applyBorder="1" applyAlignment="1" applyProtection="1">
      <alignment vertical="top" wrapText="1"/>
    </xf>
    <xf numFmtId="0" fontId="6" fillId="0" borderId="39" xfId="0" applyFont="1" applyFill="1" applyBorder="1" applyAlignment="1" applyProtection="1">
      <alignment vertical="top" wrapText="1"/>
    </xf>
    <xf numFmtId="0" fontId="6" fillId="0" borderId="11" xfId="0" applyFont="1" applyFill="1" applyBorder="1" applyAlignment="1" applyProtection="1">
      <alignment vertical="top" wrapText="1"/>
    </xf>
    <xf numFmtId="0" fontId="6" fillId="0" borderId="41" xfId="0" applyFont="1" applyFill="1" applyBorder="1" applyAlignment="1" applyProtection="1">
      <alignment vertical="top" wrapText="1"/>
    </xf>
    <xf numFmtId="0" fontId="5" fillId="0" borderId="1" xfId="0" applyFont="1" applyBorder="1" applyAlignment="1" applyProtection="1">
      <alignment wrapText="1"/>
    </xf>
    <xf numFmtId="0" fontId="5" fillId="0" borderId="2" xfId="0" applyFont="1" applyBorder="1" applyAlignment="1" applyProtection="1">
      <alignment wrapText="1"/>
    </xf>
    <xf numFmtId="0" fontId="4" fillId="0" borderId="47" xfId="0" applyFont="1" applyBorder="1" applyAlignment="1" applyProtection="1">
      <alignment horizontal="center" vertical="center" wrapText="1"/>
    </xf>
    <xf numFmtId="0" fontId="4" fillId="0" borderId="48" xfId="0" applyFont="1" applyBorder="1" applyAlignment="1" applyProtection="1">
      <alignment horizontal="center" vertical="center" wrapText="1"/>
    </xf>
    <xf numFmtId="0" fontId="7" fillId="0" borderId="39" xfId="0" applyFont="1" applyBorder="1" applyAlignment="1" applyProtection="1">
      <alignment wrapText="1"/>
    </xf>
    <xf numFmtId="166" fontId="7" fillId="2" borderId="40" xfId="1" applyNumberFormat="1" applyFont="1" applyFill="1" applyBorder="1" applyProtection="1"/>
    <xf numFmtId="0" fontId="6" fillId="0" borderId="41" xfId="0" applyFont="1" applyBorder="1" applyAlignment="1" applyProtection="1">
      <alignment wrapText="1"/>
    </xf>
    <xf numFmtId="0" fontId="6" fillId="0" borderId="42" xfId="0" applyFont="1" applyBorder="1" applyAlignment="1" applyProtection="1">
      <alignment wrapText="1"/>
    </xf>
    <xf numFmtId="166" fontId="6" fillId="2" borderId="42" xfId="1" applyNumberFormat="1" applyFont="1" applyFill="1" applyBorder="1" applyProtection="1"/>
    <xf numFmtId="0" fontId="6" fillId="0" borderId="39" xfId="0" applyFont="1" applyBorder="1" applyAlignment="1" applyProtection="1">
      <alignment wrapText="1"/>
    </xf>
    <xf numFmtId="0" fontId="6" fillId="0" borderId="44" xfId="0" applyFont="1" applyBorder="1" applyAlignment="1" applyProtection="1">
      <alignment wrapText="1"/>
    </xf>
    <xf numFmtId="0" fontId="6" fillId="0" borderId="45" xfId="0" applyFont="1" applyBorder="1" applyAlignment="1" applyProtection="1">
      <alignment wrapText="1"/>
    </xf>
    <xf numFmtId="166" fontId="6" fillId="0" borderId="45" xfId="1" applyNumberFormat="1" applyFont="1" applyFill="1" applyBorder="1" applyProtection="1"/>
    <xf numFmtId="166" fontId="6" fillId="0" borderId="46" xfId="1" applyNumberFormat="1" applyFont="1" applyFill="1" applyBorder="1" applyProtection="1"/>
    <xf numFmtId="0" fontId="5" fillId="0" borderId="11" xfId="0" applyFont="1" applyFill="1" applyBorder="1" applyAlignment="1" applyProtection="1">
      <alignment horizontal="center"/>
    </xf>
    <xf numFmtId="0" fontId="5" fillId="0" borderId="11" xfId="0" applyFont="1" applyFill="1" applyBorder="1" applyAlignment="1" applyProtection="1">
      <alignment vertical="top" wrapText="1"/>
    </xf>
    <xf numFmtId="0" fontId="6" fillId="0" borderId="11" xfId="0" applyFont="1" applyFill="1" applyBorder="1" applyAlignment="1" applyProtection="1">
      <alignment wrapText="1"/>
    </xf>
    <xf numFmtId="166" fontId="6" fillId="0" borderId="11" xfId="1" applyNumberFormat="1" applyFont="1" applyFill="1" applyBorder="1" applyProtection="1"/>
    <xf numFmtId="0" fontId="6" fillId="0" borderId="36" xfId="0" applyFont="1" applyBorder="1" applyAlignment="1" applyProtection="1">
      <alignment wrapText="1"/>
    </xf>
    <xf numFmtId="0" fontId="6" fillId="0" borderId="37" xfId="0" applyFont="1" applyBorder="1" applyAlignment="1" applyProtection="1">
      <alignment wrapText="1"/>
    </xf>
    <xf numFmtId="166" fontId="6" fillId="0" borderId="40" xfId="1" applyNumberFormat="1" applyFont="1" applyFill="1" applyBorder="1" applyProtection="1"/>
    <xf numFmtId="49" fontId="6" fillId="0" borderId="37" xfId="1" applyNumberFormat="1" applyFont="1" applyFill="1" applyBorder="1" applyAlignment="1" applyProtection="1">
      <alignment horizontal="right"/>
    </xf>
    <xf numFmtId="49" fontId="6" fillId="0" borderId="38" xfId="1" applyNumberFormat="1" applyFont="1" applyFill="1" applyBorder="1" applyAlignment="1" applyProtection="1">
      <alignment horizontal="right"/>
    </xf>
    <xf numFmtId="166" fontId="6" fillId="2" borderId="40" xfId="1" applyNumberFormat="1" applyFont="1" applyFill="1" applyBorder="1" applyProtection="1"/>
    <xf numFmtId="0" fontId="7" fillId="0" borderId="27" xfId="0" applyFont="1" applyBorder="1" applyAlignment="1" applyProtection="1">
      <alignment wrapText="1"/>
    </xf>
    <xf numFmtId="166" fontId="7" fillId="2" borderId="27" xfId="1" applyNumberFormat="1" applyFont="1" applyFill="1" applyBorder="1" applyProtection="1"/>
    <xf numFmtId="0" fontId="7" fillId="0" borderId="49" xfId="0" applyFont="1" applyBorder="1" applyAlignment="1" applyProtection="1">
      <alignment wrapText="1"/>
    </xf>
    <xf numFmtId="0" fontId="6" fillId="0" borderId="50" xfId="0" applyFont="1" applyBorder="1" applyAlignment="1" applyProtection="1">
      <alignment wrapText="1"/>
    </xf>
    <xf numFmtId="0" fontId="6" fillId="0" borderId="51" xfId="0" applyFont="1" applyBorder="1" applyAlignment="1" applyProtection="1">
      <alignment wrapText="1"/>
    </xf>
    <xf numFmtId="166" fontId="6" fillId="2" borderId="51" xfId="1" applyNumberFormat="1" applyFont="1" applyFill="1" applyBorder="1" applyProtection="1"/>
    <xf numFmtId="166" fontId="6" fillId="2" borderId="52" xfId="1" applyNumberFormat="1" applyFont="1" applyFill="1" applyBorder="1" applyProtection="1"/>
    <xf numFmtId="0" fontId="7" fillId="4" borderId="0" xfId="0" applyFont="1" applyFill="1" applyBorder="1" applyAlignment="1" applyProtection="1">
      <alignment horizontal="center"/>
      <protection locked="0"/>
    </xf>
    <xf numFmtId="0" fontId="7" fillId="4" borderId="0" xfId="0" applyFont="1" applyFill="1" applyBorder="1" applyAlignment="1" applyProtection="1">
      <alignment wrapText="1"/>
      <protection locked="0"/>
    </xf>
    <xf numFmtId="167" fontId="7" fillId="4" borderId="0" xfId="1" applyNumberFormat="1" applyFont="1" applyFill="1" applyBorder="1" applyProtection="1">
      <protection locked="0"/>
    </xf>
    <xf numFmtId="167" fontId="6" fillId="2" borderId="11" xfId="9" applyNumberFormat="1" applyFont="1" applyFill="1" applyBorder="1" applyProtection="1"/>
    <xf numFmtId="0" fontId="59" fillId="0" borderId="0" xfId="0" applyFont="1" applyBorder="1" applyAlignment="1" applyProtection="1">
      <alignment horizontal="left"/>
    </xf>
    <xf numFmtId="0" fontId="6" fillId="0" borderId="11" xfId="0" applyFont="1" applyBorder="1" applyAlignment="1">
      <alignment vertical="center"/>
    </xf>
    <xf numFmtId="0" fontId="6" fillId="0" borderId="0" xfId="0" applyFont="1" applyBorder="1" applyAlignment="1">
      <alignment vertical="center"/>
    </xf>
    <xf numFmtId="49" fontId="6" fillId="0" borderId="28" xfId="1" applyNumberFormat="1" applyFont="1" applyFill="1" applyBorder="1" applyAlignment="1" applyProtection="1">
      <alignment horizontal="center" vertical="center"/>
    </xf>
    <xf numFmtId="0" fontId="52" fillId="0" borderId="0" xfId="0" applyFont="1" applyBorder="1" applyAlignment="1" applyProtection="1">
      <alignment horizontal="center" vertical="top"/>
      <protection locked="0"/>
    </xf>
    <xf numFmtId="0" fontId="6" fillId="0" borderId="11" xfId="0" applyFont="1" applyFill="1" applyBorder="1" applyAlignment="1">
      <alignment horizontal="center" vertical="center"/>
    </xf>
    <xf numFmtId="49" fontId="7" fillId="0" borderId="12" xfId="1" applyNumberFormat="1" applyFont="1" applyFill="1" applyBorder="1" applyAlignment="1" applyProtection="1">
      <alignment horizontal="center"/>
    </xf>
    <xf numFmtId="49" fontId="7" fillId="0" borderId="28" xfId="1" applyNumberFormat="1" applyFont="1" applyFill="1" applyBorder="1" applyAlignment="1" applyProtection="1">
      <alignment horizontal="center"/>
    </xf>
    <xf numFmtId="49" fontId="7" fillId="0" borderId="25" xfId="1" applyNumberFormat="1" applyFont="1" applyFill="1" applyBorder="1" applyAlignment="1" applyProtection="1">
      <alignment horizontal="center"/>
    </xf>
    <xf numFmtId="0" fontId="5" fillId="0" borderId="42" xfId="0" applyFont="1" applyBorder="1" applyAlignment="1" applyProtection="1">
      <alignment wrapText="1"/>
    </xf>
    <xf numFmtId="0" fontId="5" fillId="0" borderId="0" xfId="0" applyFont="1" applyFill="1" applyBorder="1" applyProtection="1">
      <protection locked="0"/>
    </xf>
    <xf numFmtId="0" fontId="6" fillId="0" borderId="0" xfId="0" applyFont="1" applyFill="1" applyBorder="1" applyAlignment="1" applyProtection="1">
      <alignment vertical="top" wrapText="1"/>
    </xf>
    <xf numFmtId="166" fontId="7" fillId="0" borderId="0" xfId="1" applyNumberFormat="1" applyFont="1" applyFill="1" applyBorder="1" applyProtection="1"/>
    <xf numFmtId="0" fontId="5" fillId="0" borderId="0" xfId="0" applyFont="1" applyFill="1" applyBorder="1" applyAlignment="1" applyProtection="1">
      <alignment horizontal="center"/>
      <protection locked="0"/>
    </xf>
    <xf numFmtId="0" fontId="52" fillId="0" borderId="0" xfId="0" applyFont="1" applyFill="1" applyBorder="1" applyAlignment="1" applyProtection="1">
      <alignment horizontal="left"/>
    </xf>
    <xf numFmtId="166" fontId="7" fillId="0" borderId="42" xfId="1" applyNumberFormat="1" applyFont="1" applyFill="1" applyBorder="1" applyProtection="1"/>
    <xf numFmtId="166" fontId="7" fillId="0" borderId="43" xfId="1" applyNumberFormat="1" applyFont="1" applyFill="1" applyBorder="1" applyProtection="1"/>
    <xf numFmtId="0" fontId="60" fillId="0" borderId="11" xfId="0" applyFont="1" applyBorder="1" applyAlignment="1" applyProtection="1">
      <alignment wrapText="1"/>
    </xf>
    <xf numFmtId="166" fontId="60" fillId="0" borderId="11" xfId="0" applyNumberFormat="1" applyFont="1" applyBorder="1" applyAlignment="1" applyProtection="1">
      <alignment wrapText="1"/>
    </xf>
    <xf numFmtId="170" fontId="61" fillId="0" borderId="11" xfId="1" applyNumberFormat="1" applyFont="1" applyBorder="1" applyAlignment="1" applyProtection="1">
      <alignment horizontal="center" vertical="top"/>
      <protection locked="0"/>
    </xf>
    <xf numFmtId="0" fontId="7" fillId="0" borderId="0" xfId="0" applyFont="1" applyFill="1" applyAlignment="1">
      <alignment vertical="center"/>
    </xf>
    <xf numFmtId="0" fontId="6" fillId="0" borderId="0" xfId="0" applyFont="1" applyFill="1" applyAlignment="1">
      <alignment vertical="center"/>
    </xf>
    <xf numFmtId="0" fontId="27" fillId="0" borderId="26" xfId="0" applyFont="1" applyBorder="1" applyAlignment="1" applyProtection="1">
      <alignment horizontal="left" vertical="justify"/>
    </xf>
    <xf numFmtId="0" fontId="7" fillId="4" borderId="11" xfId="0" applyFont="1" applyFill="1" applyBorder="1" applyAlignment="1" applyProtection="1">
      <alignment vertical="center" wrapText="1"/>
      <protection locked="0"/>
    </xf>
    <xf numFmtId="0" fontId="7" fillId="4" borderId="42" xfId="0" applyFont="1" applyFill="1" applyBorder="1" applyAlignment="1" applyProtection="1">
      <alignment vertical="center" wrapText="1"/>
      <protection locked="0"/>
    </xf>
    <xf numFmtId="0" fontId="0" fillId="0" borderId="0" xfId="0" applyAlignment="1">
      <alignment vertical="center"/>
    </xf>
    <xf numFmtId="0" fontId="62" fillId="0" borderId="0" xfId="0" applyFont="1" applyAlignment="1">
      <alignment vertical="center"/>
    </xf>
    <xf numFmtId="0" fontId="63" fillId="0" borderId="0" xfId="0" applyFont="1" applyAlignment="1">
      <alignment vertical="center"/>
    </xf>
    <xf numFmtId="0" fontId="64" fillId="0" borderId="0" xfId="0" applyFont="1" applyAlignment="1">
      <alignment vertical="center"/>
    </xf>
    <xf numFmtId="0" fontId="65" fillId="0" borderId="0" xfId="0" applyFont="1" applyAlignment="1">
      <alignment vertical="center"/>
    </xf>
    <xf numFmtId="167" fontId="7" fillId="4" borderId="11" xfId="1" applyNumberFormat="1" applyFont="1" applyFill="1" applyBorder="1" applyProtection="1"/>
    <xf numFmtId="3" fontId="26" fillId="0" borderId="0" xfId="0" applyNumberFormat="1" applyFont="1" applyBorder="1" applyAlignment="1" applyProtection="1">
      <alignment horizontal="left" vertical="center"/>
      <protection locked="0"/>
    </xf>
    <xf numFmtId="3" fontId="26" fillId="0" borderId="0" xfId="0" applyNumberFormat="1" applyFont="1" applyBorder="1" applyAlignment="1" applyProtection="1">
      <alignment horizontal="center" vertical="center"/>
      <protection locked="0"/>
    </xf>
    <xf numFmtId="3" fontId="4" fillId="0" borderId="0" xfId="0" applyNumberFormat="1" applyFont="1" applyBorder="1" applyAlignment="1" applyProtection="1">
      <alignment vertical="center"/>
    </xf>
    <xf numFmtId="0" fontId="4" fillId="0" borderId="0" xfId="0" applyFont="1" applyBorder="1" applyAlignment="1" applyProtection="1">
      <alignment vertical="center" wrapText="1"/>
    </xf>
    <xf numFmtId="0" fontId="5" fillId="0" borderId="0" xfId="0" applyFont="1" applyBorder="1" applyAlignment="1" applyProtection="1">
      <alignment vertical="center"/>
    </xf>
    <xf numFmtId="0" fontId="5" fillId="0" borderId="0" xfId="0" applyFont="1" applyBorder="1" applyAlignment="1" applyProtection="1">
      <alignment horizontal="center" vertical="center"/>
    </xf>
    <xf numFmtId="0" fontId="5" fillId="0" borderId="0" xfId="0" applyFont="1" applyBorder="1" applyAlignment="1" applyProtection="1">
      <alignment horizontal="center" vertical="center"/>
      <protection locked="0"/>
    </xf>
    <xf numFmtId="0" fontId="6" fillId="0" borderId="0" xfId="0" applyFont="1" applyBorder="1" applyAlignment="1" applyProtection="1">
      <alignment horizontal="left" vertical="center"/>
    </xf>
    <xf numFmtId="0" fontId="5" fillId="0" borderId="0" xfId="0" applyFont="1" applyBorder="1" applyAlignment="1" applyProtection="1">
      <alignment vertical="center" wrapText="1"/>
      <protection locked="0"/>
    </xf>
    <xf numFmtId="0" fontId="5" fillId="0" borderId="0" xfId="0" applyFont="1" applyBorder="1" applyAlignment="1" applyProtection="1">
      <alignment vertical="center"/>
      <protection locked="0"/>
    </xf>
    <xf numFmtId="0" fontId="6" fillId="0" borderId="0" xfId="0" applyFont="1" applyBorder="1" applyAlignment="1" applyProtection="1">
      <alignment horizontal="center" vertical="center" wrapText="1"/>
    </xf>
    <xf numFmtId="0" fontId="6" fillId="0" borderId="36" xfId="0" applyFont="1" applyFill="1" applyBorder="1" applyAlignment="1" applyProtection="1">
      <alignment vertical="center" wrapText="1"/>
    </xf>
    <xf numFmtId="0" fontId="6" fillId="0" borderId="37" xfId="0" applyFont="1" applyFill="1" applyBorder="1" applyAlignment="1" applyProtection="1">
      <alignment vertical="center" wrapText="1"/>
    </xf>
    <xf numFmtId="0" fontId="6" fillId="0" borderId="37" xfId="0" applyFont="1" applyFill="1" applyBorder="1" applyAlignment="1" applyProtection="1">
      <alignment horizontal="center" vertical="center" wrapText="1"/>
    </xf>
    <xf numFmtId="0" fontId="6" fillId="0" borderId="38" xfId="0" applyFont="1" applyFill="1" applyBorder="1" applyAlignment="1" applyProtection="1">
      <alignment horizontal="center" vertical="center" wrapText="1"/>
    </xf>
    <xf numFmtId="0" fontId="44" fillId="0" borderId="0" xfId="0" applyFont="1" applyBorder="1" applyAlignment="1" applyProtection="1">
      <alignment horizontal="center" vertical="center" wrapText="1"/>
    </xf>
    <xf numFmtId="0" fontId="6" fillId="0" borderId="39" xfId="0" applyFont="1" applyFill="1" applyBorder="1" applyAlignment="1" applyProtection="1">
      <alignment vertical="center" wrapText="1"/>
    </xf>
    <xf numFmtId="0" fontId="6" fillId="0" borderId="11" xfId="0" applyFont="1" applyFill="1" applyBorder="1" applyAlignment="1" applyProtection="1">
      <alignment vertical="center" wrapText="1"/>
    </xf>
    <xf numFmtId="166" fontId="7" fillId="2" borderId="11" xfId="1" applyNumberFormat="1" applyFont="1" applyFill="1" applyBorder="1" applyAlignment="1" applyProtection="1">
      <alignment vertical="center"/>
    </xf>
    <xf numFmtId="166" fontId="7" fillId="2" borderId="40" xfId="1" applyNumberFormat="1" applyFont="1" applyFill="1" applyBorder="1" applyAlignment="1" applyProtection="1">
      <alignment vertical="center"/>
    </xf>
    <xf numFmtId="0" fontId="6" fillId="0" borderId="39" xfId="0" applyFont="1" applyFill="1" applyBorder="1" applyAlignment="1" applyProtection="1">
      <alignment wrapText="1"/>
    </xf>
    <xf numFmtId="166" fontId="7" fillId="2" borderId="11" xfId="1" applyNumberFormat="1" applyFont="1" applyFill="1" applyBorder="1" applyAlignment="1" applyProtection="1"/>
    <xf numFmtId="166" fontId="7" fillId="2" borderId="40" xfId="1" applyNumberFormat="1" applyFont="1" applyFill="1" applyBorder="1" applyAlignment="1" applyProtection="1"/>
    <xf numFmtId="0" fontId="5" fillId="0" borderId="0" xfId="0" applyFont="1" applyFill="1" applyBorder="1" applyAlignment="1" applyProtection="1">
      <alignment horizontal="center" vertical="center"/>
      <protection locked="0"/>
    </xf>
    <xf numFmtId="166" fontId="6" fillId="2" borderId="11" xfId="1" applyNumberFormat="1" applyFont="1" applyFill="1" applyBorder="1" applyAlignment="1" applyProtection="1"/>
    <xf numFmtId="166" fontId="6" fillId="2" borderId="40" xfId="1" applyNumberFormat="1" applyFont="1" applyFill="1" applyBorder="1" applyAlignment="1" applyProtection="1"/>
    <xf numFmtId="0" fontId="52" fillId="0" borderId="0" xfId="0" applyFont="1" applyFill="1" applyBorder="1" applyAlignment="1" applyProtection="1">
      <alignment horizontal="left" vertical="center"/>
    </xf>
    <xf numFmtId="0" fontId="5" fillId="0" borderId="11" xfId="0" applyFont="1" applyBorder="1" applyAlignment="1" applyProtection="1">
      <alignment vertical="center" wrapText="1"/>
    </xf>
    <xf numFmtId="0" fontId="60" fillId="0" borderId="11" xfId="0" applyFont="1" applyBorder="1" applyAlignment="1" applyProtection="1">
      <alignment vertical="center" wrapText="1"/>
    </xf>
    <xf numFmtId="0" fontId="6" fillId="0" borderId="41" xfId="0" applyFont="1" applyFill="1" applyBorder="1" applyAlignment="1" applyProtection="1">
      <alignment vertical="center" wrapText="1"/>
    </xf>
    <xf numFmtId="0" fontId="5" fillId="0" borderId="42" xfId="0" applyFont="1" applyBorder="1" applyAlignment="1" applyProtection="1">
      <alignment vertical="center" wrapText="1"/>
    </xf>
    <xf numFmtId="170" fontId="61" fillId="0" borderId="42" xfId="1" applyNumberFormat="1" applyFont="1" applyBorder="1" applyAlignment="1" applyProtection="1">
      <alignment horizontal="center" vertical="center"/>
      <protection locked="0"/>
    </xf>
    <xf numFmtId="166" fontId="7" fillId="0" borderId="42" xfId="1" applyNumberFormat="1" applyFont="1" applyFill="1" applyBorder="1" applyAlignment="1" applyProtection="1">
      <alignment vertical="center"/>
    </xf>
    <xf numFmtId="166" fontId="7" fillId="0" borderId="43" xfId="1" applyNumberFormat="1" applyFont="1" applyFill="1" applyBorder="1" applyAlignment="1" applyProtection="1">
      <alignment vertical="center"/>
    </xf>
    <xf numFmtId="0" fontId="6" fillId="0" borderId="0" xfId="0" applyFont="1" applyFill="1" applyBorder="1" applyAlignment="1" applyProtection="1">
      <alignment vertical="center" wrapText="1"/>
    </xf>
    <xf numFmtId="0" fontId="5" fillId="0" borderId="0" xfId="0" applyFont="1" applyBorder="1" applyAlignment="1" applyProtection="1">
      <alignment vertical="center" wrapText="1"/>
    </xf>
    <xf numFmtId="170" fontId="61" fillId="0" borderId="0" xfId="1" applyNumberFormat="1" applyFont="1" applyBorder="1" applyAlignment="1" applyProtection="1">
      <alignment horizontal="center" vertical="center"/>
      <protection locked="0"/>
    </xf>
    <xf numFmtId="166" fontId="7" fillId="0" borderId="0" xfId="1" applyNumberFormat="1" applyFont="1" applyFill="1" applyBorder="1" applyAlignment="1" applyProtection="1">
      <alignment vertical="center"/>
    </xf>
    <xf numFmtId="170" fontId="5" fillId="0" borderId="0" xfId="1" applyNumberFormat="1" applyFont="1" applyBorder="1" applyAlignment="1" applyProtection="1">
      <alignment vertical="center"/>
    </xf>
    <xf numFmtId="0" fontId="10" fillId="0" borderId="0" xfId="0" applyFont="1" applyBorder="1" applyAlignment="1" applyProtection="1">
      <alignment horizontal="center" vertical="center"/>
    </xf>
    <xf numFmtId="0" fontId="5" fillId="0" borderId="1" xfId="0" applyFont="1" applyBorder="1" applyAlignment="1" applyProtection="1">
      <alignment vertical="center" wrapText="1"/>
    </xf>
    <xf numFmtId="0" fontId="5" fillId="0" borderId="2" xfId="0" applyFont="1" applyBorder="1" applyAlignment="1" applyProtection="1">
      <alignment vertical="center" wrapText="1"/>
    </xf>
    <xf numFmtId="0" fontId="10" fillId="0" borderId="0" xfId="0" applyFont="1" applyBorder="1" applyAlignment="1" applyProtection="1">
      <alignment horizontal="left" vertical="center"/>
    </xf>
    <xf numFmtId="0" fontId="7" fillId="0" borderId="39" xfId="0" applyFont="1" applyBorder="1" applyAlignment="1" applyProtection="1">
      <alignment vertical="center" wrapText="1"/>
    </xf>
    <xf numFmtId="0" fontId="7" fillId="0" borderId="11" xfId="0" applyFont="1" applyBorder="1" applyAlignment="1" applyProtection="1">
      <alignment vertical="center" wrapText="1"/>
    </xf>
    <xf numFmtId="0" fontId="6" fillId="0" borderId="50" xfId="0" applyFont="1" applyBorder="1" applyAlignment="1" applyProtection="1">
      <alignment vertical="center" wrapText="1"/>
    </xf>
    <xf numFmtId="0" fontId="6" fillId="0" borderId="51" xfId="0" applyFont="1" applyBorder="1" applyAlignment="1" applyProtection="1">
      <alignment vertical="center" wrapText="1"/>
    </xf>
    <xf numFmtId="166" fontId="6" fillId="2" borderId="51" xfId="1" applyNumberFormat="1" applyFont="1" applyFill="1" applyBorder="1" applyAlignment="1" applyProtection="1">
      <alignment vertical="center"/>
    </xf>
    <xf numFmtId="166" fontId="6" fillId="2" borderId="52" xfId="1" applyNumberFormat="1" applyFont="1" applyFill="1" applyBorder="1" applyAlignment="1" applyProtection="1">
      <alignment vertical="center"/>
    </xf>
    <xf numFmtId="0" fontId="7" fillId="0" borderId="49" xfId="0" applyFont="1" applyBorder="1" applyAlignment="1" applyProtection="1">
      <alignment vertical="center" wrapText="1"/>
    </xf>
    <xf numFmtId="0" fontId="7" fillId="0" borderId="27" xfId="0" applyFont="1" applyBorder="1" applyAlignment="1" applyProtection="1">
      <alignment vertical="center" wrapText="1"/>
    </xf>
    <xf numFmtId="166" fontId="7" fillId="2" borderId="27" xfId="1" applyNumberFormat="1" applyFont="1" applyFill="1" applyBorder="1" applyAlignment="1" applyProtection="1">
      <alignment vertical="center"/>
    </xf>
    <xf numFmtId="166" fontId="7" fillId="2" borderId="53" xfId="1" applyNumberFormat="1" applyFont="1" applyFill="1" applyBorder="1" applyAlignment="1" applyProtection="1">
      <alignment vertical="center"/>
    </xf>
    <xf numFmtId="0" fontId="6" fillId="0" borderId="2" xfId="0" applyFont="1" applyBorder="1" applyAlignment="1" applyProtection="1">
      <alignment vertical="center" wrapText="1"/>
    </xf>
    <xf numFmtId="166" fontId="6" fillId="0" borderId="2" xfId="1" applyNumberFormat="1" applyFont="1" applyFill="1" applyBorder="1" applyAlignment="1" applyProtection="1">
      <alignment vertical="center"/>
    </xf>
    <xf numFmtId="0" fontId="6" fillId="0" borderId="0" xfId="0" applyFont="1" applyBorder="1" applyAlignment="1" applyProtection="1">
      <alignment vertical="center" wrapText="1"/>
    </xf>
    <xf numFmtId="166" fontId="6" fillId="0" borderId="0" xfId="1" applyNumberFormat="1" applyFont="1" applyFill="1" applyBorder="1" applyAlignment="1" applyProtection="1">
      <alignment vertical="center"/>
    </xf>
    <xf numFmtId="0" fontId="6" fillId="0" borderId="5" xfId="0" applyFont="1" applyBorder="1" applyAlignment="1" applyProtection="1">
      <alignment vertical="center" wrapText="1"/>
    </xf>
    <xf numFmtId="166" fontId="6" fillId="0" borderId="5" xfId="1" applyNumberFormat="1" applyFont="1" applyFill="1" applyBorder="1" applyAlignment="1" applyProtection="1">
      <alignment vertical="center"/>
    </xf>
    <xf numFmtId="0" fontId="6" fillId="0" borderId="36" xfId="0" applyFont="1" applyBorder="1" applyAlignment="1" applyProtection="1">
      <alignment vertical="center" wrapText="1"/>
    </xf>
    <xf numFmtId="0" fontId="6" fillId="0" borderId="37" xfId="0" applyFont="1" applyBorder="1" applyAlignment="1" applyProtection="1">
      <alignment vertical="center" wrapText="1"/>
    </xf>
    <xf numFmtId="49" fontId="6" fillId="0" borderId="37" xfId="1" applyNumberFormat="1" applyFont="1" applyFill="1" applyBorder="1" applyAlignment="1" applyProtection="1">
      <alignment horizontal="center" vertical="center"/>
    </xf>
    <xf numFmtId="49" fontId="6" fillId="0" borderId="38" xfId="1" applyNumberFormat="1" applyFont="1" applyFill="1" applyBorder="1" applyAlignment="1" applyProtection="1">
      <alignment horizontal="center" vertical="center"/>
    </xf>
    <xf numFmtId="0" fontId="6" fillId="0" borderId="39" xfId="0" applyFont="1" applyBorder="1" applyAlignment="1" applyProtection="1">
      <alignment vertical="center" wrapText="1"/>
    </xf>
    <xf numFmtId="166" fontId="6" fillId="2" borderId="40" xfId="1" applyNumberFormat="1" applyFont="1" applyFill="1" applyBorder="1" applyAlignment="1" applyProtection="1">
      <alignment vertical="center"/>
    </xf>
    <xf numFmtId="166" fontId="6" fillId="0" borderId="11" xfId="1" applyNumberFormat="1" applyFont="1" applyFill="1" applyBorder="1" applyAlignment="1" applyProtection="1">
      <alignment vertical="center"/>
    </xf>
    <xf numFmtId="166" fontId="6" fillId="0" borderId="40" xfId="1" applyNumberFormat="1" applyFont="1" applyFill="1" applyBorder="1" applyAlignment="1" applyProtection="1">
      <alignment vertical="center"/>
    </xf>
    <xf numFmtId="0" fontId="6" fillId="0" borderId="41" xfId="0" applyFont="1" applyBorder="1" applyAlignment="1" applyProtection="1">
      <alignment vertical="center" wrapText="1"/>
    </xf>
    <xf numFmtId="0" fontId="6" fillId="0" borderId="42" xfId="0" applyFont="1" applyBorder="1" applyAlignment="1" applyProtection="1">
      <alignment vertical="center" wrapText="1"/>
    </xf>
    <xf numFmtId="166" fontId="6" fillId="2" borderId="42" xfId="1" applyNumberFormat="1" applyFont="1" applyFill="1" applyBorder="1" applyAlignment="1" applyProtection="1">
      <alignment vertical="center"/>
    </xf>
    <xf numFmtId="166" fontId="6" fillId="2" borderId="43" xfId="1" applyNumberFormat="1" applyFont="1" applyFill="1" applyBorder="1" applyAlignment="1" applyProtection="1">
      <alignment vertical="center"/>
    </xf>
    <xf numFmtId="3" fontId="7" fillId="0" borderId="40" xfId="0" applyNumberFormat="1" applyFont="1" applyFill="1" applyBorder="1" applyAlignment="1">
      <alignment horizontal="right" vertical="center" wrapText="1"/>
    </xf>
    <xf numFmtId="0" fontId="5" fillId="0" borderId="11" xfId="0" applyFont="1" applyBorder="1" applyAlignment="1" applyProtection="1">
      <alignment vertical="center" wrapText="1"/>
      <protection locked="0"/>
    </xf>
    <xf numFmtId="0" fontId="5" fillId="0" borderId="13" xfId="0" applyFont="1" applyBorder="1" applyAlignment="1" applyProtection="1">
      <alignment vertical="center" wrapText="1"/>
    </xf>
    <xf numFmtId="170" fontId="5" fillId="0" borderId="13" xfId="1" applyNumberFormat="1" applyFont="1" applyBorder="1" applyAlignment="1" applyProtection="1">
      <alignment vertical="center"/>
    </xf>
    <xf numFmtId="0" fontId="5" fillId="0" borderId="11" xfId="0" applyFont="1" applyFill="1" applyBorder="1" applyAlignment="1" applyProtection="1">
      <alignment horizontal="center" vertical="center"/>
    </xf>
    <xf numFmtId="0" fontId="5" fillId="0" borderId="11" xfId="0" applyFont="1" applyFill="1" applyBorder="1" applyAlignment="1" applyProtection="1">
      <alignment vertical="center" wrapText="1"/>
    </xf>
    <xf numFmtId="167" fontId="6" fillId="2" borderId="11" xfId="9" applyNumberFormat="1" applyFont="1" applyFill="1" applyBorder="1" applyAlignment="1" applyProtection="1">
      <alignment vertical="center"/>
    </xf>
    <xf numFmtId="3" fontId="6" fillId="2" borderId="11" xfId="0" applyNumberFormat="1" applyFont="1" applyFill="1" applyBorder="1" applyAlignment="1" applyProtection="1">
      <alignment vertical="center"/>
    </xf>
    <xf numFmtId="0" fontId="6" fillId="0" borderId="26" xfId="0" applyFont="1" applyBorder="1" applyAlignment="1" applyProtection="1">
      <alignment horizontal="left" vertical="center"/>
    </xf>
    <xf numFmtId="0" fontId="6" fillId="0" borderId="26"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26" xfId="0" applyFont="1" applyBorder="1" applyAlignment="1" applyProtection="1">
      <alignment vertical="center" wrapText="1"/>
    </xf>
    <xf numFmtId="167" fontId="7" fillId="3" borderId="26" xfId="1" applyNumberFormat="1" applyFont="1" applyFill="1" applyBorder="1" applyAlignment="1" applyProtection="1">
      <alignment vertical="center"/>
    </xf>
    <xf numFmtId="0" fontId="55" fillId="0" borderId="11" xfId="0" applyFont="1" applyBorder="1" applyAlignment="1" applyProtection="1">
      <alignment horizontal="center" vertical="center"/>
    </xf>
    <xf numFmtId="0" fontId="5" fillId="3" borderId="11" xfId="0" applyFont="1" applyFill="1" applyBorder="1" applyAlignment="1" applyProtection="1">
      <alignment vertical="center" wrapText="1"/>
    </xf>
    <xf numFmtId="3" fontId="7" fillId="3" borderId="11" xfId="0" applyNumberFormat="1" applyFont="1" applyFill="1" applyBorder="1" applyAlignment="1" applyProtection="1">
      <alignment vertical="center"/>
    </xf>
    <xf numFmtId="0" fontId="27" fillId="0" borderId="26" xfId="0" applyFont="1" applyBorder="1" applyAlignment="1" applyProtection="1">
      <alignment horizontal="left" vertical="center"/>
    </xf>
    <xf numFmtId="0" fontId="6" fillId="0" borderId="11" xfId="0" applyFont="1" applyBorder="1" applyAlignment="1">
      <alignment horizontal="center" vertical="center"/>
    </xf>
    <xf numFmtId="49" fontId="6" fillId="0" borderId="25" xfId="1" applyNumberFormat="1" applyFont="1" applyFill="1" applyBorder="1" applyAlignment="1" applyProtection="1">
      <alignment horizontal="center" vertical="center"/>
    </xf>
    <xf numFmtId="49" fontId="6" fillId="0" borderId="11" xfId="1" applyNumberFormat="1" applyFont="1" applyFill="1" applyBorder="1" applyAlignment="1" applyProtection="1">
      <alignment horizontal="center" vertical="center"/>
    </xf>
    <xf numFmtId="0" fontId="6" fillId="0" borderId="0" xfId="0" applyFont="1" applyBorder="1" applyAlignment="1">
      <alignment horizontal="center" vertical="center" wrapText="1"/>
    </xf>
    <xf numFmtId="49" fontId="6" fillId="0" borderId="0" xfId="1" applyNumberFormat="1" applyFont="1" applyFill="1" applyBorder="1" applyAlignment="1" applyProtection="1">
      <alignment horizontal="center" vertical="center"/>
    </xf>
    <xf numFmtId="0" fontId="6" fillId="0" borderId="26" xfId="0" applyFont="1" applyBorder="1" applyAlignment="1" applyProtection="1">
      <alignment vertical="center" wrapText="1"/>
    </xf>
    <xf numFmtId="0" fontId="6" fillId="0" borderId="26" xfId="0" applyFont="1" applyBorder="1" applyAlignment="1">
      <alignment horizontal="center" vertical="center" wrapText="1"/>
    </xf>
    <xf numFmtId="49" fontId="6" fillId="0" borderId="26" xfId="1" applyNumberFormat="1" applyFont="1" applyFill="1" applyBorder="1" applyAlignment="1" applyProtection="1">
      <alignment horizontal="center" vertical="center"/>
    </xf>
    <xf numFmtId="0" fontId="44" fillId="0" borderId="26" xfId="0" applyFont="1" applyBorder="1" applyAlignment="1" applyProtection="1">
      <alignment horizontal="center" vertical="center" wrapText="1"/>
    </xf>
    <xf numFmtId="167" fontId="5" fillId="0" borderId="0" xfId="0" applyNumberFormat="1" applyFont="1" applyBorder="1" applyAlignment="1" applyProtection="1">
      <alignment vertical="center"/>
    </xf>
    <xf numFmtId="0" fontId="4" fillId="0" borderId="0" xfId="0" applyFont="1" applyBorder="1" applyAlignment="1" applyProtection="1">
      <alignment horizontal="center" vertical="center"/>
    </xf>
    <xf numFmtId="167" fontId="4" fillId="0" borderId="0" xfId="0" applyNumberFormat="1" applyFont="1" applyBorder="1" applyAlignment="1" applyProtection="1">
      <alignment vertical="center"/>
    </xf>
    <xf numFmtId="0" fontId="7" fillId="4" borderId="13" xfId="0" applyFont="1" applyFill="1" applyBorder="1" applyAlignment="1" applyProtection="1">
      <alignment horizontal="center" vertical="center"/>
      <protection locked="0"/>
    </xf>
    <xf numFmtId="0" fontId="7" fillId="4" borderId="11" xfId="0" applyFont="1" applyFill="1" applyBorder="1" applyAlignment="1" applyProtection="1">
      <alignment horizontal="center" vertical="center"/>
      <protection locked="0"/>
    </xf>
    <xf numFmtId="3" fontId="7" fillId="4" borderId="11" xfId="0" applyNumberFormat="1" applyFont="1" applyFill="1" applyBorder="1" applyAlignment="1" applyProtection="1">
      <alignment vertical="center" wrapText="1"/>
      <protection locked="0"/>
    </xf>
    <xf numFmtId="3" fontId="7" fillId="4" borderId="11" xfId="1" applyNumberFormat="1" applyFont="1" applyFill="1" applyBorder="1" applyAlignment="1" applyProtection="1">
      <alignment vertical="center"/>
    </xf>
    <xf numFmtId="3" fontId="7" fillId="37" borderId="11" xfId="1" applyNumberFormat="1" applyFont="1" applyFill="1" applyBorder="1" applyAlignment="1" applyProtection="1">
      <alignment vertical="center"/>
    </xf>
    <xf numFmtId="3" fontId="7" fillId="4" borderId="11" xfId="0" applyNumberFormat="1" applyFont="1" applyFill="1" applyBorder="1" applyAlignment="1">
      <alignment horizontal="right" vertical="center" wrapText="1"/>
    </xf>
    <xf numFmtId="167" fontId="7" fillId="4" borderId="11" xfId="1" applyNumberFormat="1" applyFont="1" applyFill="1" applyBorder="1" applyAlignment="1" applyProtection="1">
      <alignment vertical="center"/>
      <protection locked="0"/>
    </xf>
    <xf numFmtId="0" fontId="7" fillId="42" borderId="11" xfId="0" applyFont="1" applyFill="1" applyBorder="1" applyAlignment="1" applyProtection="1">
      <alignment wrapText="1"/>
      <protection locked="0"/>
    </xf>
    <xf numFmtId="0" fontId="7" fillId="4" borderId="42" xfId="0" applyFont="1" applyFill="1" applyBorder="1" applyAlignment="1" applyProtection="1">
      <alignment horizontal="center" vertical="center"/>
      <protection locked="0"/>
    </xf>
    <xf numFmtId="167" fontId="7" fillId="4" borderId="42" xfId="1" applyNumberFormat="1" applyFont="1" applyFill="1" applyBorder="1" applyAlignment="1" applyProtection="1">
      <alignment vertical="center"/>
      <protection locked="0"/>
    </xf>
    <xf numFmtId="0" fontId="7" fillId="4" borderId="13" xfId="0" applyFont="1" applyFill="1" applyBorder="1" applyAlignment="1" applyProtection="1">
      <alignment vertical="center" wrapText="1"/>
      <protection locked="0"/>
    </xf>
    <xf numFmtId="167" fontId="7" fillId="4" borderId="13" xfId="1" applyNumberFormat="1" applyFont="1" applyFill="1" applyBorder="1" applyAlignment="1" applyProtection="1">
      <alignment vertical="center"/>
      <protection locked="0"/>
    </xf>
    <xf numFmtId="0" fontId="7" fillId="0" borderId="0" xfId="0" applyFont="1" applyFill="1" applyBorder="1" applyAlignment="1" applyProtection="1">
      <alignment horizontal="center" vertical="center"/>
      <protection locked="0"/>
    </xf>
    <xf numFmtId="0" fontId="7" fillId="0" borderId="0" xfId="0" applyFont="1" applyFill="1" applyBorder="1" applyAlignment="1" applyProtection="1">
      <alignment vertical="center" wrapText="1"/>
      <protection locked="0"/>
    </xf>
    <xf numFmtId="167" fontId="7" fillId="0" borderId="0" xfId="1" applyNumberFormat="1" applyFont="1" applyFill="1" applyBorder="1" applyAlignment="1" applyProtection="1">
      <alignment vertical="center"/>
      <protection locked="0"/>
    </xf>
    <xf numFmtId="0" fontId="27" fillId="0" borderId="0" xfId="0" applyFont="1" applyBorder="1" applyAlignment="1" applyProtection="1">
      <alignment horizontal="left" vertical="center"/>
    </xf>
    <xf numFmtId="0" fontId="6" fillId="0" borderId="12" xfId="0" applyFont="1" applyBorder="1" applyAlignment="1">
      <alignment horizontal="center" vertical="center"/>
    </xf>
    <xf numFmtId="0" fontId="5" fillId="0" borderId="26" xfId="0" applyFont="1" applyBorder="1" applyProtection="1">
      <protection locked="0"/>
    </xf>
    <xf numFmtId="0" fontId="7" fillId="42" borderId="11" xfId="0" applyFont="1" applyFill="1" applyBorder="1" applyAlignment="1">
      <alignment vertical="center" wrapText="1"/>
    </xf>
    <xf numFmtId="0" fontId="7" fillId="0" borderId="26" xfId="0" applyFont="1" applyBorder="1" applyAlignment="1">
      <alignment horizontal="center" vertical="center"/>
    </xf>
    <xf numFmtId="0" fontId="6" fillId="0" borderId="26" xfId="0" applyFont="1" applyBorder="1" applyAlignment="1">
      <alignment vertical="center" wrapText="1"/>
    </xf>
    <xf numFmtId="3" fontId="7" fillId="0" borderId="26" xfId="0" applyNumberFormat="1" applyFont="1" applyBorder="1" applyAlignment="1">
      <alignment horizontal="right" vertical="center" wrapText="1"/>
    </xf>
    <xf numFmtId="0" fontId="52" fillId="0" borderId="26" xfId="0" applyFont="1" applyBorder="1" applyAlignment="1" applyProtection="1">
      <alignment horizontal="center" vertical="center"/>
      <protection locked="0"/>
    </xf>
    <xf numFmtId="0" fontId="7" fillId="0" borderId="54" xfId="0" applyFont="1" applyBorder="1" applyAlignment="1">
      <alignment horizontal="center" vertical="center"/>
    </xf>
    <xf numFmtId="0" fontId="7" fillId="0" borderId="54" xfId="0" applyFont="1" applyBorder="1" applyAlignment="1">
      <alignment vertical="center" wrapText="1"/>
    </xf>
    <xf numFmtId="3" fontId="7" fillId="0" borderId="54" xfId="0" applyNumberFormat="1" applyFont="1" applyBorder="1" applyAlignment="1">
      <alignment horizontal="right" vertical="center" wrapText="1"/>
    </xf>
    <xf numFmtId="0" fontId="52" fillId="0" borderId="54" xfId="0" applyFont="1" applyBorder="1" applyAlignment="1" applyProtection="1">
      <alignment horizontal="center" vertical="center"/>
      <protection locked="0"/>
    </xf>
    <xf numFmtId="0" fontId="7" fillId="0" borderId="0" xfId="0" applyFont="1" applyBorder="1" applyAlignment="1" applyProtection="1">
      <alignment horizontal="left" vertical="center"/>
    </xf>
    <xf numFmtId="0" fontId="7" fillId="0" borderId="0" xfId="0" applyFont="1" applyBorder="1" applyAlignment="1" applyProtection="1">
      <alignment horizontal="center" vertical="center"/>
    </xf>
    <xf numFmtId="167" fontId="7" fillId="0" borderId="0" xfId="1" applyNumberFormat="1" applyFont="1" applyFill="1" applyBorder="1" applyAlignment="1" applyProtection="1">
      <alignment vertical="center"/>
    </xf>
    <xf numFmtId="0" fontId="7" fillId="4" borderId="37" xfId="0" applyFont="1" applyFill="1" applyBorder="1" applyAlignment="1" applyProtection="1">
      <alignment horizontal="center" vertical="center"/>
      <protection locked="0"/>
    </xf>
    <xf numFmtId="0" fontId="7" fillId="4" borderId="37" xfId="0" applyFont="1" applyFill="1" applyBorder="1" applyAlignment="1" applyProtection="1">
      <alignment vertical="center" wrapText="1"/>
      <protection locked="0"/>
    </xf>
    <xf numFmtId="167" fontId="7" fillId="4" borderId="37" xfId="1" applyNumberFormat="1" applyFont="1" applyFill="1" applyBorder="1" applyAlignment="1" applyProtection="1">
      <alignment vertical="center"/>
      <protection locked="0"/>
    </xf>
    <xf numFmtId="0" fontId="52" fillId="0" borderId="0" xfId="0" applyFont="1" applyFill="1" applyBorder="1" applyAlignment="1" applyProtection="1">
      <alignment horizontal="center" vertical="center"/>
    </xf>
    <xf numFmtId="0" fontId="4" fillId="0" borderId="25"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5" fillId="0" borderId="11" xfId="0" applyFont="1" applyBorder="1" applyAlignment="1" applyProtection="1">
      <alignment vertical="center"/>
      <protection locked="0"/>
    </xf>
    <xf numFmtId="0" fontId="6" fillId="0" borderId="54" xfId="0" applyFont="1" applyBorder="1" applyAlignment="1">
      <alignment horizontal="center" vertical="center"/>
    </xf>
    <xf numFmtId="0" fontId="6" fillId="0" borderId="54" xfId="0" applyFont="1" applyBorder="1" applyAlignment="1">
      <alignment horizontal="center" vertical="center" wrapText="1"/>
    </xf>
    <xf numFmtId="0" fontId="4" fillId="0" borderId="54" xfId="0" applyFont="1" applyBorder="1" applyAlignment="1" applyProtection="1">
      <alignment horizontal="center" vertical="center"/>
      <protection locked="0"/>
    </xf>
    <xf numFmtId="0" fontId="5" fillId="0" borderId="54" xfId="0" applyFont="1" applyBorder="1" applyAlignment="1" applyProtection="1">
      <alignment vertical="center"/>
      <protection locked="0"/>
    </xf>
    <xf numFmtId="167" fontId="7" fillId="0" borderId="26" xfId="1" applyNumberFormat="1" applyFont="1" applyFill="1" applyBorder="1" applyAlignment="1" applyProtection="1">
      <alignment vertical="center"/>
    </xf>
    <xf numFmtId="0" fontId="7" fillId="0" borderId="11" xfId="0" applyFont="1" applyBorder="1" applyAlignment="1" applyProtection="1">
      <alignment horizontal="center" vertical="center"/>
    </xf>
    <xf numFmtId="167" fontId="7" fillId="0" borderId="11" xfId="1" applyNumberFormat="1" applyFont="1" applyFill="1" applyBorder="1" applyAlignment="1" applyProtection="1">
      <alignment vertical="center"/>
    </xf>
    <xf numFmtId="0" fontId="7" fillId="0" borderId="54" xfId="0" applyFont="1" applyFill="1" applyBorder="1" applyAlignment="1" applyProtection="1">
      <alignment horizontal="center" vertical="center"/>
    </xf>
    <xf numFmtId="0" fontId="7" fillId="0" borderId="54" xfId="0" applyFont="1" applyFill="1" applyBorder="1" applyAlignment="1" applyProtection="1">
      <alignment vertical="center" wrapText="1"/>
    </xf>
    <xf numFmtId="167" fontId="7" fillId="0" borderId="54" xfId="1" applyNumberFormat="1" applyFont="1" applyFill="1" applyBorder="1" applyAlignment="1" applyProtection="1">
      <alignment vertical="center"/>
    </xf>
    <xf numFmtId="0" fontId="52" fillId="0" borderId="54" xfId="0" applyFont="1" applyFill="1" applyBorder="1" applyAlignment="1" applyProtection="1">
      <alignment horizontal="center" vertical="center"/>
      <protection locked="0"/>
    </xf>
    <xf numFmtId="3" fontId="6" fillId="0" borderId="26" xfId="0" applyNumberFormat="1" applyFont="1" applyBorder="1" applyAlignment="1">
      <alignment vertical="center"/>
    </xf>
    <xf numFmtId="0" fontId="7" fillId="42" borderId="11" xfId="0" applyFont="1" applyFill="1" applyBorder="1" applyAlignment="1" applyProtection="1">
      <alignment vertical="center" wrapText="1"/>
      <protection locked="0"/>
    </xf>
    <xf numFmtId="0" fontId="59" fillId="0" borderId="0" xfId="0" applyFont="1" applyBorder="1" applyAlignment="1" applyProtection="1">
      <alignment horizontal="left" vertical="center"/>
    </xf>
    <xf numFmtId="0" fontId="5" fillId="0" borderId="11" xfId="0" applyFont="1" applyBorder="1" applyAlignment="1" applyProtection="1">
      <alignment vertical="center"/>
    </xf>
    <xf numFmtId="0" fontId="7" fillId="0" borderId="12" xfId="0" applyFont="1" applyBorder="1" applyAlignment="1" applyProtection="1">
      <alignment vertical="center" wrapText="1"/>
    </xf>
    <xf numFmtId="3" fontId="7" fillId="0" borderId="11" xfId="0" applyNumberFormat="1" applyFont="1" applyBorder="1" applyAlignment="1">
      <alignment vertical="center"/>
    </xf>
    <xf numFmtId="166" fontId="5" fillId="0" borderId="11" xfId="0" applyNumberFormat="1" applyFont="1" applyBorder="1" applyAlignment="1" applyProtection="1">
      <alignment vertical="center"/>
    </xf>
    <xf numFmtId="0" fontId="4" fillId="0" borderId="11" xfId="0" applyFont="1" applyBorder="1" applyAlignment="1" applyProtection="1">
      <alignment vertical="center" wrapText="1"/>
    </xf>
    <xf numFmtId="3" fontId="6" fillId="0" borderId="11" xfId="0" applyNumberFormat="1" applyFont="1" applyBorder="1" applyAlignment="1" applyProtection="1">
      <alignment horizontal="right" vertical="center" wrapText="1"/>
    </xf>
    <xf numFmtId="3" fontId="7" fillId="0" borderId="11" xfId="0" applyNumberFormat="1" applyFont="1" applyBorder="1" applyAlignment="1" applyProtection="1">
      <alignment horizontal="right" vertical="center" wrapText="1"/>
    </xf>
    <xf numFmtId="0" fontId="6" fillId="0" borderId="0" xfId="0" applyFont="1" applyBorder="1" applyAlignment="1" applyProtection="1">
      <alignment horizontal="left" vertical="center" wrapText="1"/>
    </xf>
    <xf numFmtId="0" fontId="7" fillId="0" borderId="0" xfId="0" applyFont="1" applyBorder="1" applyAlignment="1" applyProtection="1">
      <alignment vertical="center"/>
    </xf>
    <xf numFmtId="49" fontId="6" fillId="0" borderId="11" xfId="0" applyNumberFormat="1" applyFont="1" applyBorder="1" applyAlignment="1" applyProtection="1">
      <alignment horizontal="left" vertical="center"/>
    </xf>
    <xf numFmtId="3" fontId="7" fillId="0" borderId="0" xfId="0" applyNumberFormat="1" applyFont="1" applyAlignment="1">
      <alignment vertical="center"/>
    </xf>
    <xf numFmtId="3" fontId="7" fillId="0" borderId="11" xfId="0" applyNumberFormat="1" applyFont="1" applyBorder="1" applyAlignment="1" applyProtection="1">
      <alignment horizontal="right" vertical="center"/>
    </xf>
    <xf numFmtId="0" fontId="53" fillId="0" borderId="0" xfId="0" applyFont="1" applyBorder="1" applyAlignment="1" applyProtection="1">
      <alignment horizontal="center" vertical="center"/>
    </xf>
    <xf numFmtId="3" fontId="6" fillId="0" borderId="11" xfId="0" applyNumberFormat="1" applyFont="1" applyBorder="1" applyAlignment="1" applyProtection="1">
      <alignment horizontal="right" vertical="center"/>
    </xf>
    <xf numFmtId="49" fontId="6" fillId="0" borderId="0" xfId="0" applyNumberFormat="1" applyFont="1" applyBorder="1" applyAlignment="1" applyProtection="1">
      <alignment horizontal="left" vertical="center"/>
    </xf>
    <xf numFmtId="3" fontId="6" fillId="0" borderId="0" xfId="0" applyNumberFormat="1" applyFont="1" applyBorder="1" applyAlignment="1" applyProtection="1">
      <alignment horizontal="right" vertical="center" wrapText="1"/>
    </xf>
    <xf numFmtId="3" fontId="6" fillId="0" borderId="0" xfId="0" applyNumberFormat="1" applyFont="1" applyBorder="1" applyAlignment="1" applyProtection="1">
      <alignment horizontal="right" vertical="center"/>
    </xf>
    <xf numFmtId="0" fontId="6" fillId="0" borderId="11" xfId="0" applyFont="1" applyBorder="1" applyAlignment="1" applyProtection="1">
      <alignment horizontal="left" vertical="center"/>
    </xf>
    <xf numFmtId="0" fontId="7" fillId="0" borderId="11" xfId="0" applyFont="1" applyBorder="1" applyAlignment="1" applyProtection="1">
      <alignment vertical="center"/>
    </xf>
    <xf numFmtId="0" fontId="10" fillId="0" borderId="0" xfId="0" applyFont="1" applyBorder="1" applyAlignment="1" applyProtection="1">
      <alignment vertical="center"/>
    </xf>
    <xf numFmtId="170" fontId="5" fillId="0" borderId="0" xfId="0" applyNumberFormat="1" applyFont="1" applyBorder="1" applyAlignment="1" applyProtection="1">
      <alignment horizontal="center" vertical="center"/>
    </xf>
    <xf numFmtId="0" fontId="7" fillId="0" borderId="11" xfId="0" applyFont="1" applyBorder="1" applyAlignment="1" applyProtection="1">
      <alignment vertical="center" wrapText="1"/>
      <protection locked="0"/>
    </xf>
    <xf numFmtId="3" fontId="7" fillId="0" borderId="11" xfId="0" applyNumberFormat="1" applyFont="1" applyBorder="1" applyAlignment="1" applyProtection="1">
      <alignment vertical="center"/>
    </xf>
    <xf numFmtId="0" fontId="34" fillId="0" borderId="0" xfId="0" applyFont="1" applyBorder="1" applyAlignment="1" applyProtection="1">
      <alignment vertical="center"/>
      <protection locked="0"/>
    </xf>
    <xf numFmtId="0" fontId="6" fillId="0" borderId="11" xfId="0" applyFont="1" applyBorder="1" applyAlignment="1" applyProtection="1">
      <alignment vertical="center" wrapText="1"/>
      <protection locked="0"/>
    </xf>
    <xf numFmtId="0" fontId="57" fillId="0" borderId="0" xfId="0" applyFont="1" applyBorder="1" applyAlignment="1" applyProtection="1">
      <alignment vertical="center"/>
      <protection locked="0"/>
    </xf>
    <xf numFmtId="3" fontId="5" fillId="0" borderId="0" xfId="0" applyNumberFormat="1" applyFont="1" applyBorder="1" applyAlignment="1" applyProtection="1">
      <alignment vertical="center"/>
      <protection locked="0"/>
    </xf>
    <xf numFmtId="3" fontId="7" fillId="0" borderId="11" xfId="0" applyNumberFormat="1" applyFont="1" applyBorder="1" applyAlignment="1" applyProtection="1">
      <alignment vertical="center"/>
      <protection locked="0"/>
    </xf>
    <xf numFmtId="3" fontId="6" fillId="0" borderId="11" xfId="0" applyNumberFormat="1" applyFont="1" applyBorder="1" applyAlignment="1" applyProtection="1">
      <alignment vertical="center"/>
    </xf>
    <xf numFmtId="170" fontId="5" fillId="0" borderId="0" xfId="1" applyNumberFormat="1" applyFont="1" applyBorder="1" applyAlignment="1" applyProtection="1">
      <alignment vertical="center"/>
      <protection locked="0"/>
    </xf>
    <xf numFmtId="0" fontId="6" fillId="0" borderId="0" xfId="0" applyFont="1" applyBorder="1" applyAlignment="1" applyProtection="1">
      <alignment vertical="center" wrapText="1"/>
      <protection locked="0"/>
    </xf>
    <xf numFmtId="3" fontId="6" fillId="0" borderId="0" xfId="0" applyNumberFormat="1" applyFont="1" applyBorder="1" applyAlignment="1" applyProtection="1">
      <alignment vertical="center"/>
    </xf>
    <xf numFmtId="167" fontId="7" fillId="0" borderId="11" xfId="0" applyNumberFormat="1" applyFont="1" applyBorder="1" applyAlignment="1" applyProtection="1">
      <alignment horizontal="right" vertical="center" wrapText="1"/>
    </xf>
    <xf numFmtId="0" fontId="54" fillId="0" borderId="0" xfId="0" applyFont="1" applyBorder="1" applyAlignment="1" applyProtection="1">
      <alignment horizontal="left" vertical="center"/>
      <protection locked="0"/>
    </xf>
    <xf numFmtId="0" fontId="4" fillId="0" borderId="11" xfId="0" applyFont="1" applyBorder="1" applyAlignment="1" applyProtection="1">
      <alignment vertical="center" wrapText="1"/>
      <protection locked="0"/>
    </xf>
    <xf numFmtId="0" fontId="0" fillId="3" borderId="0" xfId="0" applyFill="1" applyBorder="1"/>
    <xf numFmtId="0" fontId="0" fillId="3" borderId="0" xfId="0" applyFill="1"/>
    <xf numFmtId="166" fontId="23" fillId="0" borderId="45" xfId="1" applyNumberFormat="1" applyFont="1" applyFill="1" applyBorder="1" applyProtection="1"/>
    <xf numFmtId="166" fontId="5" fillId="0" borderId="11" xfId="0" applyNumberFormat="1" applyFont="1" applyBorder="1" applyAlignment="1" applyProtection="1">
      <alignment wrapText="1"/>
    </xf>
    <xf numFmtId="0" fontId="27" fillId="0" borderId="26" xfId="0" applyFont="1" applyBorder="1" applyAlignment="1" applyProtection="1">
      <alignment horizontal="left" vertical="justify"/>
    </xf>
    <xf numFmtId="0" fontId="6" fillId="0" borderId="11" xfId="0" applyFont="1" applyBorder="1" applyAlignment="1" applyProtection="1">
      <alignment horizontal="center" wrapText="1"/>
    </xf>
    <xf numFmtId="0" fontId="6" fillId="0" borderId="27" xfId="0" applyFont="1" applyBorder="1" applyAlignment="1" applyProtection="1">
      <alignment horizontal="center" wrapText="1"/>
    </xf>
    <xf numFmtId="0" fontId="6" fillId="0" borderId="13" xfId="0" applyFont="1" applyBorder="1" applyAlignment="1" applyProtection="1">
      <alignment horizontal="center" wrapText="1"/>
    </xf>
    <xf numFmtId="3" fontId="4" fillId="0" borderId="11" xfId="0" applyNumberFormat="1" applyFont="1" applyBorder="1" applyAlignment="1" applyProtection="1">
      <alignment horizontal="center" wrapText="1"/>
    </xf>
    <xf numFmtId="3" fontId="4" fillId="0" borderId="11" xfId="0" applyNumberFormat="1" applyFont="1" applyBorder="1" applyAlignment="1" applyProtection="1">
      <alignment horizontal="center"/>
    </xf>
    <xf numFmtId="0" fontId="27" fillId="0" borderId="0" xfId="0" applyFont="1" applyBorder="1" applyAlignment="1" applyProtection="1">
      <alignment horizontal="left" vertical="justify" wrapText="1"/>
    </xf>
    <xf numFmtId="0" fontId="6" fillId="0" borderId="45" xfId="0" applyFont="1" applyBorder="1" applyAlignment="1">
      <alignment horizontal="center" vertical="center" wrapText="1"/>
    </xf>
    <xf numFmtId="0" fontId="6" fillId="0" borderId="13" xfId="0" applyFont="1" applyBorder="1" applyAlignment="1">
      <alignment horizontal="center" vertical="center" wrapText="1"/>
    </xf>
    <xf numFmtId="0" fontId="27" fillId="0" borderId="0" xfId="0" applyFont="1" applyBorder="1" applyAlignment="1" applyProtection="1">
      <alignment horizontal="left" vertical="center" wrapText="1"/>
    </xf>
    <xf numFmtId="0" fontId="44" fillId="0" borderId="0" xfId="0" applyFont="1" applyBorder="1" applyAlignment="1" applyProtection="1">
      <alignment horizontal="center" wrapText="1"/>
    </xf>
    <xf numFmtId="0" fontId="44" fillId="0" borderId="26" xfId="0" applyFont="1" applyBorder="1" applyAlignment="1" applyProtection="1">
      <alignment horizontal="center" wrapText="1"/>
    </xf>
    <xf numFmtId="0" fontId="27" fillId="0" borderId="26" xfId="0" applyFont="1" applyBorder="1" applyAlignment="1" applyProtection="1">
      <alignment horizontal="left" vertical="center"/>
    </xf>
    <xf numFmtId="0" fontId="7" fillId="0" borderId="0" xfId="0" applyFont="1" applyFill="1" applyBorder="1" applyAlignment="1" applyProtection="1">
      <alignment horizontal="center" wrapText="1"/>
    </xf>
    <xf numFmtId="0" fontId="7" fillId="0" borderId="26" xfId="0" applyFont="1" applyFill="1" applyBorder="1" applyAlignment="1" applyProtection="1">
      <alignment horizontal="center" wrapText="1"/>
    </xf>
    <xf numFmtId="0" fontId="6" fillId="0" borderId="27" xfId="0" applyFont="1" applyBorder="1" applyAlignment="1" applyProtection="1">
      <alignment horizontal="center" vertical="center" wrapText="1"/>
    </xf>
    <xf numFmtId="0" fontId="6" fillId="0" borderId="13"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3" fontId="4" fillId="0" borderId="11" xfId="0" applyNumberFormat="1" applyFont="1" applyBorder="1" applyAlignment="1" applyProtection="1">
      <alignment horizontal="center" vertical="center" wrapText="1"/>
    </xf>
    <xf numFmtId="3" fontId="4" fillId="0" borderId="11" xfId="0" applyNumberFormat="1" applyFont="1" applyBorder="1" applyAlignment="1" applyProtection="1">
      <alignment horizontal="center" vertical="center"/>
    </xf>
    <xf numFmtId="0" fontId="0" fillId="0" borderId="0" xfId="0" applyAlignment="1">
      <alignment horizontal="left" vertical="top" wrapText="1"/>
    </xf>
    <xf numFmtId="49" fontId="6" fillId="0" borderId="1" xfId="0" applyNumberFormat="1" applyFont="1" applyBorder="1" applyAlignment="1" applyProtection="1">
      <alignment horizontal="center" vertical="top" wrapText="1"/>
    </xf>
    <xf numFmtId="49" fontId="6" fillId="0" borderId="2" xfId="0" applyNumberFormat="1" applyFont="1" applyBorder="1" applyAlignment="1" applyProtection="1">
      <alignment horizontal="center" vertical="top" wrapText="1"/>
    </xf>
    <xf numFmtId="49" fontId="6" fillId="0" borderId="14" xfId="0" applyNumberFormat="1" applyFont="1" applyBorder="1" applyAlignment="1" applyProtection="1">
      <alignment horizontal="center" vertical="top" wrapText="1"/>
    </xf>
    <xf numFmtId="49" fontId="6" fillId="3" borderId="15" xfId="0" applyNumberFormat="1" applyFont="1" applyFill="1" applyBorder="1" applyAlignment="1" applyProtection="1">
      <alignment horizontal="center" vertical="top" wrapText="1"/>
    </xf>
    <xf numFmtId="49" fontId="6" fillId="3" borderId="5" xfId="0" applyNumberFormat="1" applyFont="1" applyFill="1" applyBorder="1" applyAlignment="1" applyProtection="1">
      <alignment horizontal="center" vertical="top" wrapText="1"/>
    </xf>
    <xf numFmtId="49" fontId="6" fillId="3" borderId="6" xfId="0" applyNumberFormat="1" applyFont="1" applyFill="1" applyBorder="1" applyAlignment="1" applyProtection="1">
      <alignment horizontal="center" vertical="top" wrapText="1"/>
    </xf>
    <xf numFmtId="49" fontId="6" fillId="39" borderId="18" xfId="7" applyNumberFormat="1" applyFont="1" applyFill="1" applyBorder="1" applyAlignment="1">
      <alignment horizontal="center" vertical="center" wrapText="1"/>
    </xf>
    <xf numFmtId="49" fontId="6" fillId="0" borderId="18" xfId="7" applyNumberFormat="1" applyFont="1" applyFill="1" applyBorder="1" applyAlignment="1">
      <alignment horizontal="left" vertical="center" wrapText="1"/>
    </xf>
  </cellXfs>
  <cellStyles count="50">
    <cellStyle name="20 % - Farve1" xfId="21" builtinId="30" customBuiltin="1"/>
    <cellStyle name="20 % - Farve2" xfId="25" builtinId="34" customBuiltin="1"/>
    <cellStyle name="20 % - Farve3" xfId="29" builtinId="38" customBuiltin="1"/>
    <cellStyle name="20 % - Farve4" xfId="33" builtinId="42" customBuiltin="1"/>
    <cellStyle name="20 % - Farve5" xfId="37" builtinId="46" customBuiltin="1"/>
    <cellStyle name="20 % - Farve6" xfId="41" builtinId="50" customBuiltin="1"/>
    <cellStyle name="40 % - Farve1" xfId="22" builtinId="31" customBuiltin="1"/>
    <cellStyle name="40 % - Farve2" xfId="26" builtinId="35" customBuiltin="1"/>
    <cellStyle name="40 % - Farve3" xfId="30" builtinId="39" customBuiltin="1"/>
    <cellStyle name="40 % - Farve4" xfId="34" builtinId="43" customBuiltin="1"/>
    <cellStyle name="40 % - Farve5" xfId="38" builtinId="47" customBuiltin="1"/>
    <cellStyle name="40 % - Farve6" xfId="42" builtinId="51" customBuiltin="1"/>
    <cellStyle name="60 % - Farve1" xfId="23" builtinId="32" customBuiltin="1"/>
    <cellStyle name="60 % - Farve2" xfId="27" builtinId="36" customBuiltin="1"/>
    <cellStyle name="60 % - Farve3" xfId="31" builtinId="40" customBuiltin="1"/>
    <cellStyle name="60 % - Farve4" xfId="35" builtinId="44" customBuiltin="1"/>
    <cellStyle name="60 % - Farve5" xfId="39" builtinId="48" customBuiltin="1"/>
    <cellStyle name="60 % - Farve6" xfId="43" builtinId="52" customBuiltin="1"/>
    <cellStyle name="Advarselstekst" xfId="16" builtinId="11" customBuiltin="1"/>
    <cellStyle name="Bemærk!" xfId="17" builtinId="10" customBuiltin="1"/>
    <cellStyle name="Beregning" xfId="13" builtinId="22" customBuiltin="1"/>
    <cellStyle name="enhed" xfId="45"/>
    <cellStyle name="Farve1" xfId="20" builtinId="29" customBuiltin="1"/>
    <cellStyle name="Farve2" xfId="24" builtinId="33" customBuiltin="1"/>
    <cellStyle name="Farve3" xfId="28" builtinId="37" customBuiltin="1"/>
    <cellStyle name="Farve4" xfId="32" builtinId="41" customBuiltin="1"/>
    <cellStyle name="Farve5" xfId="36" builtinId="45" customBuiltin="1"/>
    <cellStyle name="Farve6" xfId="40" builtinId="49" customBuiltin="1"/>
    <cellStyle name="Forklarende tekst" xfId="18" builtinId="53" customBuiltin="1"/>
    <cellStyle name="God" xfId="8" builtinId="26" customBuiltin="1"/>
    <cellStyle name="Input" xfId="11" builtinId="20" customBuiltin="1"/>
    <cellStyle name="Komma" xfId="1" builtinId="3"/>
    <cellStyle name="Komma 2" xfId="44"/>
    <cellStyle name="Kontrollér celle" xfId="15" builtinId="23" customBuiltin="1"/>
    <cellStyle name="Linie1" xfId="46"/>
    <cellStyle name="Linie2" xfId="47"/>
    <cellStyle name="Linie3" xfId="48"/>
    <cellStyle name="Linie4" xfId="49"/>
    <cellStyle name="Neutral" xfId="10" builtinId="28" customBuiltin="1"/>
    <cellStyle name="Normal" xfId="0" builtinId="0"/>
    <cellStyle name="Normal 2" xfId="2"/>
    <cellStyle name="Output" xfId="12" builtinId="21" customBuiltin="1"/>
    <cellStyle name="Overskrift 1" xfId="4" builtinId="16" customBuiltin="1"/>
    <cellStyle name="Overskrift 2" xfId="5" builtinId="17" customBuiltin="1"/>
    <cellStyle name="Overskrift 3" xfId="6" builtinId="18" customBuiltin="1"/>
    <cellStyle name="Overskrift 4" xfId="7" builtinId="19" customBuiltin="1"/>
    <cellStyle name="Sammenkædet celle" xfId="14" builtinId="24" customBuiltin="1"/>
    <cellStyle name="Titel" xfId="3" builtinId="15" customBuiltin="1"/>
    <cellStyle name="Total" xfId="19" builtinId="25" customBuiltin="1"/>
    <cellStyle name="Ugyldig" xfId="9" builtinId="27" customBuiltin="1"/>
  </cellStyles>
  <dxfs count="1038">
    <dxf>
      <fill>
        <patternFill>
          <bgColor rgb="FF92D050"/>
        </patternFill>
      </fill>
    </dxf>
    <dxf>
      <font>
        <color rgb="FF9C0006"/>
      </font>
      <fill>
        <patternFill>
          <bgColor rgb="FFFFC7CE"/>
        </patternFill>
      </fill>
    </dxf>
    <dxf>
      <font>
        <color rgb="FF9C0006"/>
      </font>
      <fill>
        <patternFill>
          <bgColor rgb="FFFFC7CE"/>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ont>
        <color rgb="FF9C0006"/>
      </font>
      <fill>
        <patternFill>
          <bgColor rgb="FFFFC7CE"/>
        </patternFill>
      </fill>
    </dxf>
    <dxf>
      <font>
        <color rgb="FF9C0006"/>
      </font>
      <fill>
        <patternFill>
          <bgColor rgb="FFFFC7CE"/>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ont>
        <color rgb="FF9C0006"/>
      </font>
      <fill>
        <patternFill>
          <bgColor rgb="FFFFC7CE"/>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ont>
        <color rgb="FF9C0006"/>
      </font>
      <fill>
        <patternFill>
          <bgColor rgb="FFFFC7CE"/>
        </patternFill>
      </fill>
    </dxf>
    <dxf>
      <font>
        <color rgb="FF9C0006"/>
      </font>
      <fill>
        <patternFill>
          <bgColor rgb="FFFFC7CE"/>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ont>
        <color rgb="FF9C0006"/>
      </font>
      <fill>
        <patternFill>
          <bgColor rgb="FFFFC7CE"/>
        </patternFill>
      </fill>
    </dxf>
    <dxf>
      <font>
        <color rgb="FF9C0006"/>
      </font>
      <fill>
        <patternFill>
          <bgColor rgb="FFFFC7CE"/>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9" defaultPivotStyle="PivotStyleLight16"/>
  <colors>
    <mruColors>
      <color rgb="FF66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a-DK"/>
              <a:t>Kassebeholdning ultimo</a:t>
            </a:r>
          </a:p>
        </c:rich>
      </c:tx>
      <c:layout>
        <c:manualLayout>
          <c:xMode val="edge"/>
          <c:yMode val="edge"/>
          <c:x val="2.7499999999999998E-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lineChart>
        <c:grouping val="standard"/>
        <c:varyColors val="0"/>
        <c:ser>
          <c:idx val="1"/>
          <c:order val="0"/>
          <c:spPr>
            <a:ln w="28575" cap="rnd">
              <a:solidFill>
                <a:schemeClr val="accent2"/>
              </a:solidFill>
              <a:round/>
            </a:ln>
            <a:effectLst/>
          </c:spPr>
          <c:marker>
            <c:symbol val="none"/>
          </c:marker>
          <c:cat>
            <c:numRef>
              <c:f>'Afstemningsbilag_med forslag'!$F$5:$J$5</c:f>
              <c:numCache>
                <c:formatCode>General</c:formatCode>
                <c:ptCount val="5"/>
                <c:pt idx="0">
                  <c:v>2019</c:v>
                </c:pt>
                <c:pt idx="1">
                  <c:v>2020</c:v>
                </c:pt>
                <c:pt idx="2">
                  <c:v>2021</c:v>
                </c:pt>
                <c:pt idx="3">
                  <c:v>2022</c:v>
                </c:pt>
                <c:pt idx="4">
                  <c:v>2023</c:v>
                </c:pt>
              </c:numCache>
            </c:numRef>
          </c:cat>
          <c:val>
            <c:numRef>
              <c:f>'Afstemningsbilag_med forslag'!$F$11:$J$11</c:f>
              <c:numCache>
                <c:formatCode>_ * #,##0_ ;_ * \-#,##0_ ;_ * "-"??_ ;_ @_ </c:formatCode>
                <c:ptCount val="5"/>
                <c:pt idx="0">
                  <c:v>35510427</c:v>
                </c:pt>
                <c:pt idx="1">
                  <c:v>35509644</c:v>
                </c:pt>
                <c:pt idx="2">
                  <c:v>41812829</c:v>
                </c:pt>
                <c:pt idx="3">
                  <c:v>57222452</c:v>
                </c:pt>
                <c:pt idx="4">
                  <c:v>74898127</c:v>
                </c:pt>
              </c:numCache>
            </c:numRef>
          </c:val>
          <c:smooth val="0"/>
          <c:extLst>
            <c:ext xmlns:c16="http://schemas.microsoft.com/office/drawing/2014/chart" uri="{C3380CC4-5D6E-409C-BE32-E72D297353CC}">
              <c16:uniqueId val="{00000001-801C-4603-ACC3-BED4E0882AF3}"/>
            </c:ext>
          </c:extLst>
        </c:ser>
        <c:dLbls>
          <c:showLegendKey val="0"/>
          <c:showVal val="0"/>
          <c:showCatName val="0"/>
          <c:showSerName val="0"/>
          <c:showPercent val="0"/>
          <c:showBubbleSize val="0"/>
        </c:dLbls>
        <c:smooth val="0"/>
        <c:axId val="894973600"/>
        <c:axId val="894974256"/>
      </c:lineChart>
      <c:catAx>
        <c:axId val="894973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894974256"/>
        <c:crosses val="autoZero"/>
        <c:auto val="1"/>
        <c:lblAlgn val="ctr"/>
        <c:lblOffset val="100"/>
        <c:noMultiLvlLbl val="0"/>
      </c:catAx>
      <c:valAx>
        <c:axId val="8949742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894973600"/>
        <c:crosses val="autoZero"/>
        <c:crossBetween val="between"/>
      </c:valAx>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a-DK"/>
              <a:t>Kassebeholdning ultimo</a:t>
            </a:r>
          </a:p>
        </c:rich>
      </c:tx>
      <c:layout>
        <c:manualLayout>
          <c:xMode val="edge"/>
          <c:yMode val="edge"/>
          <c:x val="2.7499999999999855E-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lineChart>
        <c:grouping val="standard"/>
        <c:varyColors val="0"/>
        <c:ser>
          <c:idx val="1"/>
          <c:order val="0"/>
          <c:spPr>
            <a:ln w="28575" cap="rnd">
              <a:solidFill>
                <a:schemeClr val="accent2"/>
              </a:solidFill>
              <a:round/>
            </a:ln>
            <a:effectLst/>
          </c:spPr>
          <c:marker>
            <c:symbol val="none"/>
          </c:marker>
          <c:cat>
            <c:numRef>
              <c:f>'[1]2 Afstemningsbilag_bearbejdet'!$F$5:$J$5</c:f>
              <c:numCache>
                <c:formatCode>General</c:formatCode>
                <c:ptCount val="5"/>
                <c:pt idx="0">
                  <c:v>2019</c:v>
                </c:pt>
                <c:pt idx="1">
                  <c:v>2020</c:v>
                </c:pt>
                <c:pt idx="2">
                  <c:v>2021</c:v>
                </c:pt>
                <c:pt idx="3">
                  <c:v>2022</c:v>
                </c:pt>
                <c:pt idx="4">
                  <c:v>2023</c:v>
                </c:pt>
              </c:numCache>
            </c:numRef>
          </c:cat>
          <c:val>
            <c:numRef>
              <c:f>'[1]2 Afstemningsbilag_bearbejdet'!$F$11:$J$11</c:f>
              <c:numCache>
                <c:formatCode>General</c:formatCode>
                <c:ptCount val="5"/>
                <c:pt idx="0">
                  <c:v>24510427</c:v>
                </c:pt>
                <c:pt idx="1">
                  <c:v>35374644</c:v>
                </c:pt>
                <c:pt idx="2">
                  <c:v>42357829</c:v>
                </c:pt>
                <c:pt idx="3">
                  <c:v>55457452</c:v>
                </c:pt>
                <c:pt idx="4">
                  <c:v>72288127</c:v>
                </c:pt>
              </c:numCache>
            </c:numRef>
          </c:val>
          <c:smooth val="0"/>
          <c:extLst>
            <c:ext xmlns:c16="http://schemas.microsoft.com/office/drawing/2014/chart" uri="{C3380CC4-5D6E-409C-BE32-E72D297353CC}">
              <c16:uniqueId val="{00000000-5F5F-4A73-9DF0-85A148CC762B}"/>
            </c:ext>
          </c:extLst>
        </c:ser>
        <c:dLbls>
          <c:showLegendKey val="0"/>
          <c:showVal val="0"/>
          <c:showCatName val="0"/>
          <c:showSerName val="0"/>
          <c:showPercent val="0"/>
          <c:showBubbleSize val="0"/>
        </c:dLbls>
        <c:smooth val="0"/>
        <c:axId val="894973600"/>
        <c:axId val="894974256"/>
      </c:lineChart>
      <c:catAx>
        <c:axId val="894973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894974256"/>
        <c:crosses val="autoZero"/>
        <c:auto val="1"/>
        <c:lblAlgn val="ctr"/>
        <c:lblOffset val="100"/>
        <c:noMultiLvlLbl val="0"/>
      </c:catAx>
      <c:valAx>
        <c:axId val="8949742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894973600"/>
        <c:crosses val="autoZero"/>
        <c:crossBetween val="between"/>
      </c:valAx>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a-DK" b="1"/>
              <a:t>Kassebeholdning ultimo</a:t>
            </a:r>
          </a:p>
        </c:rich>
      </c:tx>
      <c:layout>
        <c:manualLayout>
          <c:xMode val="edge"/>
          <c:yMode val="edge"/>
          <c:x val="2.749999999999989E-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lineChart>
        <c:grouping val="standard"/>
        <c:varyColors val="0"/>
        <c:ser>
          <c:idx val="1"/>
          <c:order val="0"/>
          <c:spPr>
            <a:ln w="28575" cap="rnd">
              <a:solidFill>
                <a:schemeClr val="accent2"/>
              </a:solidFill>
              <a:round/>
            </a:ln>
            <a:effectLst/>
          </c:spPr>
          <c:marker>
            <c:symbol val="none"/>
          </c:marker>
          <c:cat>
            <c:numRef>
              <c:f>'[2]2 Afstemningsbilag_bearbejd_HH'!$F$5:$J$5</c:f>
              <c:numCache>
                <c:formatCode>General</c:formatCode>
                <c:ptCount val="5"/>
                <c:pt idx="0">
                  <c:v>2019</c:v>
                </c:pt>
                <c:pt idx="1">
                  <c:v>2020</c:v>
                </c:pt>
                <c:pt idx="2">
                  <c:v>2021</c:v>
                </c:pt>
                <c:pt idx="3">
                  <c:v>2022</c:v>
                </c:pt>
                <c:pt idx="4">
                  <c:v>2023</c:v>
                </c:pt>
              </c:numCache>
            </c:numRef>
          </c:cat>
          <c:val>
            <c:numRef>
              <c:f>'[2]2 Afstemningsbilag_bearbejd_HH'!$F$11:$J$11</c:f>
              <c:numCache>
                <c:formatCode>General</c:formatCode>
                <c:ptCount val="5"/>
                <c:pt idx="0">
                  <c:v>24510427</c:v>
                </c:pt>
                <c:pt idx="1">
                  <c:v>37914644</c:v>
                </c:pt>
                <c:pt idx="2">
                  <c:v>38117829</c:v>
                </c:pt>
                <c:pt idx="3">
                  <c:v>47797452</c:v>
                </c:pt>
                <c:pt idx="4">
                  <c:v>59733127</c:v>
                </c:pt>
              </c:numCache>
            </c:numRef>
          </c:val>
          <c:smooth val="0"/>
          <c:extLst>
            <c:ext xmlns:c16="http://schemas.microsoft.com/office/drawing/2014/chart" uri="{C3380CC4-5D6E-409C-BE32-E72D297353CC}">
              <c16:uniqueId val="{00000000-44F4-401E-ADD7-5EC07F0E279C}"/>
            </c:ext>
          </c:extLst>
        </c:ser>
        <c:dLbls>
          <c:showLegendKey val="0"/>
          <c:showVal val="0"/>
          <c:showCatName val="0"/>
          <c:showSerName val="0"/>
          <c:showPercent val="0"/>
          <c:showBubbleSize val="0"/>
        </c:dLbls>
        <c:smooth val="0"/>
        <c:axId val="63533440"/>
        <c:axId val="63534976"/>
      </c:lineChart>
      <c:catAx>
        <c:axId val="63533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da-DK"/>
          </a:p>
        </c:txPr>
        <c:crossAx val="63534976"/>
        <c:crosses val="autoZero"/>
        <c:auto val="1"/>
        <c:lblAlgn val="ctr"/>
        <c:lblOffset val="100"/>
        <c:noMultiLvlLbl val="0"/>
      </c:catAx>
      <c:valAx>
        <c:axId val="63534976"/>
        <c:scaling>
          <c:orientation val="minMax"/>
        </c:scaling>
        <c:delete val="0"/>
        <c:axPos val="l"/>
        <c:majorGridlines>
          <c:spPr>
            <a:ln w="9525" cap="flat" cmpd="sng" algn="ctr">
              <a:solidFill>
                <a:schemeClr val="tx1"/>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da-DK"/>
          </a:p>
        </c:txPr>
        <c:crossAx val="63533440"/>
        <c:crosses val="autoZero"/>
        <c:crossBetween val="between"/>
      </c:valAx>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000000000000056" l="0.70000000000000051" r="0.70000000000000051" t="0.75000000000000056" header="0.30000000000000027" footer="0.30000000000000027"/>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a-DK"/>
              <a:t>Kassebeholdning ultimo</a:t>
            </a:r>
          </a:p>
        </c:rich>
      </c:tx>
      <c:layout>
        <c:manualLayout>
          <c:xMode val="edge"/>
          <c:yMode val="edge"/>
          <c:x val="2.7499999999999855E-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lineChart>
        <c:grouping val="standard"/>
        <c:varyColors val="0"/>
        <c:ser>
          <c:idx val="1"/>
          <c:order val="0"/>
          <c:spPr>
            <a:ln w="28575" cap="rnd">
              <a:solidFill>
                <a:schemeClr val="accent2"/>
              </a:solidFill>
              <a:round/>
            </a:ln>
            <a:effectLst/>
          </c:spPr>
          <c:marker>
            <c:symbol val="none"/>
          </c:marker>
          <c:cat>
            <c:numRef>
              <c:f>'[3]2 Afstemningsbilag_bearbejd_HH'!$F$5:$J$5</c:f>
              <c:numCache>
                <c:formatCode>General</c:formatCode>
                <c:ptCount val="5"/>
                <c:pt idx="0">
                  <c:v>2019</c:v>
                </c:pt>
                <c:pt idx="1">
                  <c:v>2020</c:v>
                </c:pt>
                <c:pt idx="2">
                  <c:v>2021</c:v>
                </c:pt>
                <c:pt idx="3">
                  <c:v>2022</c:v>
                </c:pt>
                <c:pt idx="4">
                  <c:v>2023</c:v>
                </c:pt>
              </c:numCache>
            </c:numRef>
          </c:cat>
          <c:val>
            <c:numRef>
              <c:f>'[3]2 Afstemningsbilag_bearbejd_HH'!$F$11:$J$11</c:f>
              <c:numCache>
                <c:formatCode>General</c:formatCode>
                <c:ptCount val="5"/>
                <c:pt idx="0">
                  <c:v>24510427</c:v>
                </c:pt>
                <c:pt idx="1">
                  <c:v>26109644</c:v>
                </c:pt>
                <c:pt idx="2">
                  <c:v>36612829</c:v>
                </c:pt>
                <c:pt idx="3">
                  <c:v>56222452</c:v>
                </c:pt>
                <c:pt idx="4">
                  <c:v>78098127</c:v>
                </c:pt>
              </c:numCache>
            </c:numRef>
          </c:val>
          <c:smooth val="0"/>
          <c:extLst>
            <c:ext xmlns:c16="http://schemas.microsoft.com/office/drawing/2014/chart" uri="{C3380CC4-5D6E-409C-BE32-E72D297353CC}">
              <c16:uniqueId val="{00000000-BA15-40D9-B274-3BB9CC2357FD}"/>
            </c:ext>
          </c:extLst>
        </c:ser>
        <c:dLbls>
          <c:showLegendKey val="0"/>
          <c:showVal val="0"/>
          <c:showCatName val="0"/>
          <c:showSerName val="0"/>
          <c:showPercent val="0"/>
          <c:showBubbleSize val="0"/>
        </c:dLbls>
        <c:smooth val="0"/>
        <c:axId val="894973600"/>
        <c:axId val="894974256"/>
      </c:lineChart>
      <c:catAx>
        <c:axId val="894973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894974256"/>
        <c:crosses val="autoZero"/>
        <c:auto val="1"/>
        <c:lblAlgn val="ctr"/>
        <c:lblOffset val="100"/>
        <c:noMultiLvlLbl val="0"/>
      </c:catAx>
      <c:valAx>
        <c:axId val="8949742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894973600"/>
        <c:crosses val="autoZero"/>
        <c:crossBetween val="between"/>
      </c:valAx>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11</xdr:col>
      <xdr:colOff>385762</xdr:colOff>
      <xdr:row>4</xdr:row>
      <xdr:rowOff>333375</xdr:rowOff>
    </xdr:from>
    <xdr:to>
      <xdr:col>18</xdr:col>
      <xdr:colOff>128587</xdr:colOff>
      <xdr:row>17</xdr:row>
      <xdr:rowOff>228600</xdr:rowOff>
    </xdr:to>
    <xdr:graphicFrame macro="">
      <xdr:nvGraphicFramePr>
        <xdr:cNvPr id="3" name="Diagra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36</xdr:row>
      <xdr:rowOff>0</xdr:rowOff>
    </xdr:from>
    <xdr:to>
      <xdr:col>0</xdr:col>
      <xdr:colOff>304800</xdr:colOff>
      <xdr:row>37</xdr:row>
      <xdr:rowOff>121920</xdr:rowOff>
    </xdr:to>
    <xdr:sp macro="" textlink="">
      <xdr:nvSpPr>
        <xdr:cNvPr id="2" name="Rektangel 1" descr="https://post.dragoer.dk/owa/"/>
        <xdr:cNvSpPr>
          <a:spLocks noChangeAspect="1" noChangeArrowheads="1"/>
        </xdr:cNvSpPr>
      </xdr:nvSpPr>
      <xdr:spPr bwMode="auto">
        <a:xfrm>
          <a:off x="0" y="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endParaRPr lang="da-DK"/>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157162</xdr:colOff>
      <xdr:row>4</xdr:row>
      <xdr:rowOff>28575</xdr:rowOff>
    </xdr:from>
    <xdr:to>
      <xdr:col>17</xdr:col>
      <xdr:colOff>481012</xdr:colOff>
      <xdr:row>16</xdr:row>
      <xdr:rowOff>152400</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3713161</xdr:colOff>
      <xdr:row>14</xdr:row>
      <xdr:rowOff>219076</xdr:rowOff>
    </xdr:from>
    <xdr:to>
      <xdr:col>10</xdr:col>
      <xdr:colOff>126999</xdr:colOff>
      <xdr:row>28</xdr:row>
      <xdr:rowOff>0</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11</xdr:col>
      <xdr:colOff>157162</xdr:colOff>
      <xdr:row>4</xdr:row>
      <xdr:rowOff>28575</xdr:rowOff>
    </xdr:from>
    <xdr:to>
      <xdr:col>17</xdr:col>
      <xdr:colOff>481012</xdr:colOff>
      <xdr:row>16</xdr:row>
      <xdr:rowOff>152400</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13</xdr:col>
      <xdr:colOff>75200</xdr:colOff>
      <xdr:row>37</xdr:row>
      <xdr:rowOff>113486</xdr:rowOff>
    </xdr:to>
    <xdr:pic>
      <xdr:nvPicPr>
        <xdr:cNvPr id="31" name="Billede 30"/>
        <xdr:cNvPicPr>
          <a:picLocks noChangeAspect="1"/>
        </xdr:cNvPicPr>
      </xdr:nvPicPr>
      <xdr:blipFill>
        <a:blip xmlns:r="http://schemas.openxmlformats.org/officeDocument/2006/relationships" r:embed="rId1"/>
        <a:stretch>
          <a:fillRect/>
        </a:stretch>
      </xdr:blipFill>
      <xdr:spPr>
        <a:xfrm>
          <a:off x="0" y="365760"/>
          <a:ext cx="8000000" cy="6514286"/>
        </a:xfrm>
        <a:prstGeom prst="rect">
          <a:avLst/>
        </a:prstGeom>
      </xdr:spPr>
    </xdr:pic>
    <xdr:clientData/>
  </xdr:twoCellAnchor>
  <xdr:twoCellAnchor editAs="oneCell">
    <xdr:from>
      <xdr:col>0</xdr:col>
      <xdr:colOff>0</xdr:colOff>
      <xdr:row>39</xdr:row>
      <xdr:rowOff>0</xdr:rowOff>
    </xdr:from>
    <xdr:to>
      <xdr:col>12</xdr:col>
      <xdr:colOff>265752</xdr:colOff>
      <xdr:row>65</xdr:row>
      <xdr:rowOff>149882</xdr:rowOff>
    </xdr:to>
    <xdr:pic>
      <xdr:nvPicPr>
        <xdr:cNvPr id="32" name="Billede 31"/>
        <xdr:cNvPicPr>
          <a:picLocks noChangeAspect="1"/>
        </xdr:cNvPicPr>
      </xdr:nvPicPr>
      <xdr:blipFill>
        <a:blip xmlns:r="http://schemas.openxmlformats.org/officeDocument/2006/relationships" r:embed="rId2"/>
        <a:stretch>
          <a:fillRect/>
        </a:stretch>
      </xdr:blipFill>
      <xdr:spPr>
        <a:xfrm>
          <a:off x="0" y="7132320"/>
          <a:ext cx="7580952" cy="4904762"/>
        </a:xfrm>
        <a:prstGeom prst="rect">
          <a:avLst/>
        </a:prstGeom>
      </xdr:spPr>
    </xdr:pic>
    <xdr:clientData/>
  </xdr:twoCellAnchor>
  <xdr:twoCellAnchor editAs="oneCell">
    <xdr:from>
      <xdr:col>0</xdr:col>
      <xdr:colOff>0</xdr:colOff>
      <xdr:row>67</xdr:row>
      <xdr:rowOff>0</xdr:rowOff>
    </xdr:from>
    <xdr:to>
      <xdr:col>12</xdr:col>
      <xdr:colOff>265752</xdr:colOff>
      <xdr:row>106</xdr:row>
      <xdr:rowOff>96251</xdr:rowOff>
    </xdr:to>
    <xdr:pic>
      <xdr:nvPicPr>
        <xdr:cNvPr id="33" name="Billede 32"/>
        <xdr:cNvPicPr>
          <a:picLocks noChangeAspect="1"/>
        </xdr:cNvPicPr>
      </xdr:nvPicPr>
      <xdr:blipFill>
        <a:blip xmlns:r="http://schemas.openxmlformats.org/officeDocument/2006/relationships" r:embed="rId3"/>
        <a:stretch>
          <a:fillRect/>
        </a:stretch>
      </xdr:blipFill>
      <xdr:spPr>
        <a:xfrm>
          <a:off x="0" y="12252960"/>
          <a:ext cx="7580952" cy="7228571"/>
        </a:xfrm>
        <a:prstGeom prst="rect">
          <a:avLst/>
        </a:prstGeom>
      </xdr:spPr>
    </xdr:pic>
    <xdr:clientData/>
  </xdr:twoCellAnchor>
  <xdr:twoCellAnchor editAs="oneCell">
    <xdr:from>
      <xdr:col>0</xdr:col>
      <xdr:colOff>0</xdr:colOff>
      <xdr:row>108</xdr:row>
      <xdr:rowOff>0</xdr:rowOff>
    </xdr:from>
    <xdr:to>
      <xdr:col>12</xdr:col>
      <xdr:colOff>227657</xdr:colOff>
      <xdr:row>146</xdr:row>
      <xdr:rowOff>107703</xdr:rowOff>
    </xdr:to>
    <xdr:pic>
      <xdr:nvPicPr>
        <xdr:cNvPr id="34" name="Billede 33"/>
        <xdr:cNvPicPr>
          <a:picLocks noChangeAspect="1"/>
        </xdr:cNvPicPr>
      </xdr:nvPicPr>
      <xdr:blipFill>
        <a:blip xmlns:r="http://schemas.openxmlformats.org/officeDocument/2006/relationships" r:embed="rId4"/>
        <a:stretch>
          <a:fillRect/>
        </a:stretch>
      </xdr:blipFill>
      <xdr:spPr>
        <a:xfrm>
          <a:off x="0" y="19751040"/>
          <a:ext cx="7542857" cy="7057143"/>
        </a:xfrm>
        <a:prstGeom prst="rect">
          <a:avLst/>
        </a:prstGeom>
      </xdr:spPr>
    </xdr:pic>
    <xdr:clientData/>
  </xdr:twoCellAnchor>
  <xdr:twoCellAnchor editAs="oneCell">
    <xdr:from>
      <xdr:col>0</xdr:col>
      <xdr:colOff>0</xdr:colOff>
      <xdr:row>147</xdr:row>
      <xdr:rowOff>0</xdr:rowOff>
    </xdr:from>
    <xdr:to>
      <xdr:col>12</xdr:col>
      <xdr:colOff>303848</xdr:colOff>
      <xdr:row>173</xdr:row>
      <xdr:rowOff>130834</xdr:rowOff>
    </xdr:to>
    <xdr:pic>
      <xdr:nvPicPr>
        <xdr:cNvPr id="35" name="Billede 34"/>
        <xdr:cNvPicPr>
          <a:picLocks noChangeAspect="1"/>
        </xdr:cNvPicPr>
      </xdr:nvPicPr>
      <xdr:blipFill>
        <a:blip xmlns:r="http://schemas.openxmlformats.org/officeDocument/2006/relationships" r:embed="rId5"/>
        <a:stretch>
          <a:fillRect/>
        </a:stretch>
      </xdr:blipFill>
      <xdr:spPr>
        <a:xfrm>
          <a:off x="0" y="26883360"/>
          <a:ext cx="7619048" cy="488571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18</xdr:col>
      <xdr:colOff>1</xdr:colOff>
      <xdr:row>76</xdr:row>
      <xdr:rowOff>0</xdr:rowOff>
    </xdr:from>
    <xdr:to>
      <xdr:col>29</xdr:col>
      <xdr:colOff>107157</xdr:colOff>
      <xdr:row>82</xdr:row>
      <xdr:rowOff>170593</xdr:rowOff>
    </xdr:to>
    <xdr:pic>
      <xdr:nvPicPr>
        <xdr:cNvPr id="7" name="Billede 6"/>
        <xdr:cNvPicPr>
          <a:picLocks noChangeAspect="1"/>
        </xdr:cNvPicPr>
      </xdr:nvPicPr>
      <xdr:blipFill>
        <a:blip xmlns:r="http://schemas.openxmlformats.org/officeDocument/2006/relationships" r:embed="rId1"/>
        <a:stretch>
          <a:fillRect/>
        </a:stretch>
      </xdr:blipFill>
      <xdr:spPr>
        <a:xfrm>
          <a:off x="9525001" y="15799594"/>
          <a:ext cx="7358062" cy="157553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budget\Budget\Budget%202020\Budgetl&#230;gning\Afstemningsbilag\Partiernes%20samlede%20bidrag\Kopi%20af%20Borgmesterens%20afstemningsbilag%20budget%202020%20incl%20skat%20og%20puljer%2010%20okt%202019_liste%20V.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budget\Budget\Budget%202020\Budgetl&#230;gning\Afstemningsbilag\Partiernes%20samlede%20bidrag\Afstemningsbilag%20budget%202020_Fra%20L%20den%2001%2010%202019_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budget\Budget\Budget%202020\Budgetl&#230;gning\Afstemningsbilag\Partiernes%20samlede%20bidrag\Kopi%20af%20C%20budget%20ark%20med%2020-2mil%20i%20rammebesparels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budget\Budgetkonsulent\Lilly\M&#229;nedsopf&#248;lgning\Anl&#230;g\Investeringsoversigt%202019-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Afstemningsbilag_bearbejdet"/>
      <sheetName val="1  Vejledning"/>
      <sheetName val="2 Afstemningsbilag"/>
      <sheetName val="3 Hovedovers. inkl. A+D+R skema"/>
      <sheetName val="Anlægsplan"/>
    </sheetNames>
    <sheetDataSet>
      <sheetData sheetId="0">
        <row r="5">
          <cell r="F5">
            <v>2019</v>
          </cell>
          <cell r="G5">
            <v>2020</v>
          </cell>
          <cell r="H5">
            <v>2021</v>
          </cell>
          <cell r="I5">
            <v>2022</v>
          </cell>
          <cell r="J5">
            <v>2023</v>
          </cell>
        </row>
        <row r="11">
          <cell r="F11">
            <v>24510427</v>
          </cell>
          <cell r="G11">
            <v>35374644</v>
          </cell>
          <cell r="H11">
            <v>42357829</v>
          </cell>
          <cell r="I11">
            <v>55457452</v>
          </cell>
          <cell r="J11">
            <v>72288127</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Afstemningsbilag_bearbejd_HH"/>
      <sheetName val="2 Afstemningsbilag_bearbejdet"/>
      <sheetName val="1  Vejledning"/>
      <sheetName val="2 Afstemningsbilag"/>
      <sheetName val="3 Hovedovers. inkl. A+D+R skema"/>
      <sheetName val="Anlægsplan"/>
    </sheetNames>
    <sheetDataSet>
      <sheetData sheetId="0">
        <row r="5">
          <cell r="F5">
            <v>2019</v>
          </cell>
          <cell r="G5">
            <v>2020</v>
          </cell>
          <cell r="H5">
            <v>2021</v>
          </cell>
          <cell r="I5">
            <v>2022</v>
          </cell>
          <cell r="J5">
            <v>2023</v>
          </cell>
        </row>
        <row r="11">
          <cell r="F11">
            <v>24510427</v>
          </cell>
          <cell r="G11">
            <v>37914644</v>
          </cell>
          <cell r="H11">
            <v>38117829</v>
          </cell>
          <cell r="I11">
            <v>47797452</v>
          </cell>
          <cell r="J11">
            <v>59733127</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Afstemningsbilag_bearbejd_HH"/>
      <sheetName val="2 Afstemningsbilag_bearbejdet"/>
      <sheetName val="1  Vejledning"/>
      <sheetName val="2 Afstemningsbilag"/>
      <sheetName val="3 Hovedovers. inkl. A+D+R skema"/>
      <sheetName val="Anlægsplan"/>
    </sheetNames>
    <sheetDataSet>
      <sheetData sheetId="0">
        <row r="5">
          <cell r="F5">
            <v>2019</v>
          </cell>
          <cell r="G5">
            <v>2020</v>
          </cell>
          <cell r="H5">
            <v>2021</v>
          </cell>
          <cell r="I5">
            <v>2022</v>
          </cell>
          <cell r="J5">
            <v>2023</v>
          </cell>
        </row>
        <row r="11">
          <cell r="F11">
            <v>24510427</v>
          </cell>
          <cell r="G11">
            <v>26109644</v>
          </cell>
          <cell r="H11">
            <v>36612829</v>
          </cell>
          <cell r="I11">
            <v>56222452</v>
          </cell>
          <cell r="J11">
            <v>78098127</v>
          </cell>
        </row>
      </sheetData>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ideret anlægsplan"/>
      <sheetName val="YKMD_STD (2)"/>
      <sheetName val="Revideret anlægsplan (2)"/>
      <sheetName val="Anlægsplan hele 1000 kr."/>
      <sheetName val="Tabel til notatet"/>
      <sheetName val="Ark2"/>
    </sheetNames>
    <sheetDataSet>
      <sheetData sheetId="0">
        <row r="7">
          <cell r="C7">
            <v>125670</v>
          </cell>
        </row>
        <row r="8">
          <cell r="C8">
            <v>2206101</v>
          </cell>
          <cell r="D8">
            <v>2500000</v>
          </cell>
        </row>
        <row r="9">
          <cell r="C9">
            <v>2205182</v>
          </cell>
        </row>
        <row r="10">
          <cell r="C10">
            <v>-377406</v>
          </cell>
        </row>
        <row r="11">
          <cell r="C11">
            <v>1876957</v>
          </cell>
          <cell r="D11">
            <v>2224600</v>
          </cell>
          <cell r="E11">
            <v>2225000</v>
          </cell>
          <cell r="F11">
            <v>2225000</v>
          </cell>
          <cell r="G11">
            <v>8551557</v>
          </cell>
        </row>
        <row r="13">
          <cell r="C13">
            <v>2996620</v>
          </cell>
        </row>
        <row r="14">
          <cell r="C14">
            <v>27733374</v>
          </cell>
        </row>
        <row r="15">
          <cell r="C15">
            <v>492980</v>
          </cell>
          <cell r="D15">
            <v>195000</v>
          </cell>
          <cell r="E15">
            <v>195000</v>
          </cell>
          <cell r="F15">
            <v>195000</v>
          </cell>
          <cell r="G15">
            <v>1077980</v>
          </cell>
        </row>
        <row r="17">
          <cell r="C17">
            <v>340000</v>
          </cell>
        </row>
        <row r="19">
          <cell r="C19">
            <v>2300000</v>
          </cell>
        </row>
        <row r="20">
          <cell r="E20">
            <v>600000</v>
          </cell>
          <cell r="F20">
            <v>500000</v>
          </cell>
        </row>
        <row r="22">
          <cell r="C22">
            <v>11814814</v>
          </cell>
          <cell r="D22">
            <v>3104100</v>
          </cell>
          <cell r="E22">
            <v>3104100</v>
          </cell>
          <cell r="F22">
            <v>3104100</v>
          </cell>
        </row>
        <row r="24">
          <cell r="C24">
            <v>7564620</v>
          </cell>
          <cell r="D24">
            <v>7564620</v>
          </cell>
          <cell r="E24">
            <v>7564620</v>
          </cell>
          <cell r="F24">
            <v>7564620</v>
          </cell>
          <cell r="G24">
            <v>7564620</v>
          </cell>
        </row>
        <row r="25">
          <cell r="D25">
            <v>104100</v>
          </cell>
          <cell r="E25">
            <v>104100</v>
          </cell>
          <cell r="F25">
            <v>104100</v>
          </cell>
          <cell r="G25">
            <v>551973</v>
          </cell>
        </row>
        <row r="26">
          <cell r="C26">
            <v>100000</v>
          </cell>
        </row>
        <row r="27">
          <cell r="C27">
            <v>-131276</v>
          </cell>
          <cell r="D27">
            <v>-131276</v>
          </cell>
          <cell r="E27">
            <v>-131276</v>
          </cell>
          <cell r="F27">
            <v>-131276</v>
          </cell>
          <cell r="G27">
            <v>-131276</v>
          </cell>
        </row>
        <row r="28">
          <cell r="C28">
            <v>24972</v>
          </cell>
        </row>
        <row r="29">
          <cell r="C29">
            <v>132578</v>
          </cell>
        </row>
        <row r="30">
          <cell r="C30">
            <v>75549</v>
          </cell>
        </row>
        <row r="31">
          <cell r="C31">
            <v>261234</v>
          </cell>
        </row>
        <row r="32">
          <cell r="C32">
            <v>111025</v>
          </cell>
        </row>
        <row r="33">
          <cell r="C33">
            <v>200000</v>
          </cell>
        </row>
        <row r="34">
          <cell r="C34">
            <v>3823794</v>
          </cell>
        </row>
        <row r="36">
          <cell r="G36">
            <v>-450000</v>
          </cell>
        </row>
        <row r="37">
          <cell r="C37">
            <v>365350</v>
          </cell>
        </row>
        <row r="39">
          <cell r="C39">
            <v>201561</v>
          </cell>
          <cell r="G39">
            <v>201561</v>
          </cell>
        </row>
        <row r="40">
          <cell r="C40">
            <v>2784586</v>
          </cell>
        </row>
        <row r="42">
          <cell r="C42">
            <v>7476754</v>
          </cell>
        </row>
        <row r="43">
          <cell r="C43">
            <v>2758826</v>
          </cell>
        </row>
        <row r="44">
          <cell r="C44">
            <v>500000</v>
          </cell>
          <cell r="D44">
            <v>500000</v>
          </cell>
          <cell r="E44">
            <v>1000000</v>
          </cell>
          <cell r="F44">
            <v>400000</v>
          </cell>
          <cell r="G44">
            <v>2400000</v>
          </cell>
        </row>
        <row r="45">
          <cell r="G45">
            <v>2700000</v>
          </cell>
        </row>
        <row r="47">
          <cell r="D47">
            <v>2700000</v>
          </cell>
        </row>
        <row r="49">
          <cell r="C49">
            <v>636159</v>
          </cell>
          <cell r="D49">
            <v>624600</v>
          </cell>
          <cell r="E49">
            <v>625000</v>
          </cell>
        </row>
        <row r="50">
          <cell r="D50">
            <v>625000</v>
          </cell>
          <cell r="E50">
            <v>625000</v>
          </cell>
        </row>
        <row r="51">
          <cell r="C51">
            <v>250000</v>
          </cell>
          <cell r="D51">
            <v>0</v>
          </cell>
          <cell r="E51">
            <v>0</v>
          </cell>
          <cell r="F51">
            <v>0</v>
          </cell>
          <cell r="G51">
            <v>250000</v>
          </cell>
        </row>
        <row r="52">
          <cell r="C52">
            <v>250000</v>
          </cell>
          <cell r="D52">
            <v>250000</v>
          </cell>
          <cell r="E52">
            <v>250000</v>
          </cell>
          <cell r="F52">
            <v>250000</v>
          </cell>
        </row>
        <row r="55">
          <cell r="C55">
            <v>3886378</v>
          </cell>
        </row>
        <row r="56">
          <cell r="C56">
            <v>3886378</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
  <dimension ref="A1:O188"/>
  <sheetViews>
    <sheetView tabSelected="1" zoomScaleNormal="100" workbookViewId="0">
      <pane ySplit="4" topLeftCell="A113" activePane="bottomLeft" state="frozen"/>
      <selection pane="bottomLeft" activeCell="D126" sqref="D126"/>
    </sheetView>
  </sheetViews>
  <sheetFormatPr defaultColWidth="8.6640625" defaultRowHeight="13.8"/>
  <cols>
    <col min="1" max="1" width="11.33203125" style="55" customWidth="1"/>
    <col min="2" max="2" width="7.88671875" style="55" customWidth="1"/>
    <col min="3" max="3" width="9.88671875" style="55" customWidth="1"/>
    <col min="4" max="4" width="55.6640625" style="4" bestFit="1" customWidth="1"/>
    <col min="5" max="5" width="10.88671875" style="4" customWidth="1"/>
    <col min="6" max="6" width="10.5546875" style="4" customWidth="1"/>
    <col min="7" max="7" width="15" style="2" customWidth="1"/>
    <col min="8" max="8" width="13.33203125" style="2" customWidth="1"/>
    <col min="9" max="9" width="14.5546875" style="2" bestFit="1" customWidth="1"/>
    <col min="10" max="10" width="13.33203125" style="2" customWidth="1"/>
    <col min="11" max="11" width="11.88671875" style="55" customWidth="1"/>
    <col min="12" max="14" width="11.88671875" style="2" bestFit="1" customWidth="1"/>
    <col min="15" max="15" width="10.6640625" style="2" bestFit="1" customWidth="1"/>
    <col min="16" max="16384" width="8.6640625" style="2"/>
  </cols>
  <sheetData>
    <row r="1" spans="1:13" ht="18">
      <c r="A1" s="65" t="s">
        <v>341</v>
      </c>
      <c r="B1" s="25"/>
      <c r="C1" s="5"/>
      <c r="D1" s="6"/>
      <c r="E1" s="6"/>
      <c r="F1" s="6"/>
      <c r="G1" s="3"/>
      <c r="H1" s="7"/>
      <c r="I1" s="7"/>
      <c r="J1" s="7"/>
      <c r="K1" s="5"/>
    </row>
    <row r="2" spans="1:13">
      <c r="A2" s="10"/>
      <c r="B2" s="26"/>
      <c r="C2" s="7"/>
      <c r="D2" s="6"/>
      <c r="E2" s="6"/>
      <c r="F2" s="6"/>
      <c r="G2" s="3"/>
      <c r="H2" s="7"/>
      <c r="I2" s="7"/>
      <c r="J2" s="7"/>
      <c r="K2" s="5"/>
    </row>
    <row r="4" spans="1:13" ht="19.5" customHeight="1" thickBot="1">
      <c r="A4" s="65" t="s">
        <v>343</v>
      </c>
    </row>
    <row r="5" spans="1:13" ht="41.25" customHeight="1">
      <c r="A5" s="253"/>
      <c r="B5" s="253"/>
      <c r="C5" s="253"/>
      <c r="D5" s="257" t="s">
        <v>340</v>
      </c>
      <c r="E5" s="258"/>
      <c r="F5" s="258">
        <v>2019</v>
      </c>
      <c r="G5" s="258">
        <v>2020</v>
      </c>
      <c r="H5" s="258">
        <v>2021</v>
      </c>
      <c r="I5" s="258">
        <v>2022</v>
      </c>
      <c r="J5" s="259">
        <v>2023</v>
      </c>
      <c r="K5" s="254"/>
    </row>
    <row r="6" spans="1:13" ht="15.6">
      <c r="A6" s="253"/>
      <c r="B6" s="253"/>
      <c r="C6" s="253"/>
      <c r="D6" s="260" t="s">
        <v>410</v>
      </c>
      <c r="E6" s="261"/>
      <c r="F6" s="261"/>
      <c r="G6" s="19">
        <f>SUMIF($K$38,"X",$G$38)</f>
        <v>0</v>
      </c>
      <c r="H6" s="19">
        <f>SUMIF($K$38,"X",$H$38)</f>
        <v>0</v>
      </c>
      <c r="I6" s="19">
        <f>SUMIF($K$38,"X",$I$38)</f>
        <v>0</v>
      </c>
      <c r="J6" s="19">
        <f>SUMIF($K$38,"X",$J$38)</f>
        <v>0</v>
      </c>
      <c r="K6" s="254"/>
    </row>
    <row r="7" spans="1:13" ht="15.6">
      <c r="A7" s="253"/>
      <c r="B7" s="253"/>
      <c r="C7" s="253"/>
      <c r="D7" s="260" t="s">
        <v>188</v>
      </c>
      <c r="E7" s="261"/>
      <c r="F7" s="261"/>
      <c r="G7" s="19">
        <f>-35524000+G20+G6</f>
        <v>-50074000</v>
      </c>
      <c r="H7" s="19">
        <f>-25050000+H20+H6</f>
        <v>-42850000</v>
      </c>
      <c r="I7" s="19">
        <f>-32953000+I20+I6</f>
        <v>-51253000</v>
      </c>
      <c r="J7" s="268">
        <f>-34319000+J20+J6</f>
        <v>-52619000</v>
      </c>
      <c r="K7" s="254"/>
    </row>
    <row r="8" spans="1:13" ht="15.6">
      <c r="A8" s="253"/>
      <c r="B8" s="253"/>
      <c r="C8" s="253"/>
      <c r="D8" s="260" t="s">
        <v>404</v>
      </c>
      <c r="E8" s="261"/>
      <c r="F8" s="261"/>
      <c r="G8" s="19">
        <f>SUMIF($K$37,"X",$G$37)</f>
        <v>0</v>
      </c>
      <c r="H8" s="19"/>
      <c r="I8" s="19"/>
      <c r="J8" s="268"/>
      <c r="K8" s="254"/>
    </row>
    <row r="9" spans="1:13" ht="28.8">
      <c r="A9" s="3"/>
      <c r="B9" s="5"/>
      <c r="C9" s="3"/>
      <c r="D9" s="260" t="s">
        <v>405</v>
      </c>
      <c r="E9" s="261"/>
      <c r="F9" s="261"/>
      <c r="G9" s="19">
        <f>(-G22+G6+G8)</f>
        <v>12050000</v>
      </c>
      <c r="H9" s="19">
        <f>(-H22+H6+H8)</f>
        <v>15300000</v>
      </c>
      <c r="I9" s="19">
        <f>(-I22+I6+I8)</f>
        <v>15800000</v>
      </c>
      <c r="J9" s="19">
        <f>(-J22+J6+J8)</f>
        <v>15800000</v>
      </c>
      <c r="K9" s="169"/>
      <c r="L9" s="308"/>
      <c r="M9" s="308"/>
    </row>
    <row r="10" spans="1:13" ht="28.8">
      <c r="A10" s="3"/>
      <c r="B10" s="5"/>
      <c r="C10" s="3"/>
      <c r="D10" s="260" t="s">
        <v>407</v>
      </c>
      <c r="E10" s="261"/>
      <c r="F10" s="261"/>
      <c r="G10" s="19">
        <v>23459644</v>
      </c>
      <c r="H10" s="19">
        <v>14462829</v>
      </c>
      <c r="I10" s="19">
        <v>14072452</v>
      </c>
      <c r="J10" s="268">
        <v>15948127</v>
      </c>
      <c r="K10" s="311"/>
      <c r="L10" s="308"/>
      <c r="M10" s="308"/>
    </row>
    <row r="11" spans="1:13" ht="28.8">
      <c r="A11" s="3"/>
      <c r="B11" s="5"/>
      <c r="C11" s="3"/>
      <c r="D11" s="260" t="s">
        <v>485</v>
      </c>
      <c r="E11" s="235"/>
      <c r="F11" s="518">
        <f>35510427</f>
        <v>35510427</v>
      </c>
      <c r="G11" s="19">
        <f>G10+G9</f>
        <v>35509644</v>
      </c>
      <c r="H11" s="19">
        <f>G11+H9-(G10-H10)</f>
        <v>41812829</v>
      </c>
      <c r="I11" s="19">
        <f>H11+I9-(H10-I10)</f>
        <v>57222452</v>
      </c>
      <c r="J11" s="19">
        <f>I11+J9-(I10-J10)</f>
        <v>74898127</v>
      </c>
      <c r="K11" s="312"/>
    </row>
    <row r="12" spans="1:13" ht="18" hidden="1">
      <c r="A12" s="3"/>
      <c r="B12" s="5"/>
      <c r="C12" s="3"/>
      <c r="D12" s="260"/>
      <c r="E12" s="235"/>
      <c r="F12" s="315">
        <v>2000000</v>
      </c>
      <c r="G12" s="19"/>
      <c r="H12" s="19"/>
      <c r="I12" s="19"/>
      <c r="J12" s="268"/>
      <c r="K12" s="312"/>
    </row>
    <row r="13" spans="1:13" ht="18" hidden="1">
      <c r="A13" s="3"/>
      <c r="B13" s="5"/>
      <c r="C13" s="3"/>
      <c r="D13" s="260" t="s">
        <v>403</v>
      </c>
      <c r="E13" s="235"/>
      <c r="F13" s="235"/>
      <c r="G13" s="19"/>
      <c r="H13" s="19"/>
      <c r="I13" s="19"/>
      <c r="J13" s="268"/>
      <c r="K13" s="312"/>
    </row>
    <row r="14" spans="1:13" ht="18.600000000000001" thickBot="1">
      <c r="A14" s="3"/>
      <c r="B14" s="5"/>
      <c r="C14" s="3"/>
      <c r="D14" s="262" t="s">
        <v>406</v>
      </c>
      <c r="E14" s="307"/>
      <c r="F14" s="317">
        <v>11000000</v>
      </c>
      <c r="G14" s="313"/>
      <c r="H14" s="313"/>
      <c r="I14" s="313"/>
      <c r="J14" s="314"/>
      <c r="K14" s="312"/>
    </row>
    <row r="15" spans="1:13" ht="18">
      <c r="A15" s="3"/>
      <c r="B15" s="5"/>
      <c r="C15" s="3"/>
      <c r="D15" s="309"/>
      <c r="E15" s="51"/>
      <c r="F15" s="51"/>
      <c r="G15" s="310"/>
      <c r="H15" s="310"/>
      <c r="I15" s="310"/>
      <c r="J15" s="310"/>
      <c r="K15" s="312"/>
    </row>
    <row r="16" spans="1:13" ht="18.600000000000001" thickBot="1">
      <c r="A16" s="65" t="s">
        <v>344</v>
      </c>
      <c r="B16" s="5"/>
      <c r="C16" s="3"/>
      <c r="D16" s="51"/>
      <c r="E16" s="51"/>
      <c r="F16" s="51"/>
      <c r="G16" s="227"/>
      <c r="H16" s="227"/>
      <c r="I16" s="227"/>
      <c r="J16" s="227"/>
      <c r="K16" s="169"/>
    </row>
    <row r="17" spans="1:11" ht="27.6">
      <c r="A17" s="2"/>
      <c r="B17" s="18"/>
      <c r="C17" s="5"/>
      <c r="D17" s="263"/>
      <c r="E17" s="264"/>
      <c r="F17" s="264"/>
      <c r="G17" s="265" t="s">
        <v>93</v>
      </c>
      <c r="H17" s="265" t="s">
        <v>139</v>
      </c>
      <c r="I17" s="265" t="s">
        <v>197</v>
      </c>
      <c r="J17" s="266" t="s">
        <v>259</v>
      </c>
      <c r="K17" s="169"/>
    </row>
    <row r="18" spans="1:11" ht="18">
      <c r="A18" s="65"/>
      <c r="B18" s="18"/>
      <c r="C18" s="5"/>
      <c r="D18" s="267" t="s">
        <v>77</v>
      </c>
      <c r="E18" s="13"/>
      <c r="F18" s="13"/>
      <c r="G18" s="19">
        <f>G148</f>
        <v>-17300000</v>
      </c>
      <c r="H18" s="19">
        <f t="shared" ref="H18:J18" si="0">H148</f>
        <v>-20800000</v>
      </c>
      <c r="I18" s="19">
        <f t="shared" si="0"/>
        <v>-20800000</v>
      </c>
      <c r="J18" s="19">
        <f t="shared" si="0"/>
        <v>-20800000</v>
      </c>
      <c r="K18" s="169"/>
    </row>
    <row r="19" spans="1:11" ht="18.600000000000001" thickBot="1">
      <c r="A19" s="5"/>
      <c r="B19" s="5"/>
      <c r="C19" s="5"/>
      <c r="D19" s="267" t="s">
        <v>53</v>
      </c>
      <c r="E19" s="13"/>
      <c r="F19" s="13"/>
      <c r="G19" s="19">
        <f>G149</f>
        <v>2750000</v>
      </c>
      <c r="H19" s="19">
        <f>H149</f>
        <v>3000000</v>
      </c>
      <c r="I19" s="19">
        <f>I149</f>
        <v>2500000</v>
      </c>
      <c r="J19" s="19">
        <f>J149</f>
        <v>2500000</v>
      </c>
      <c r="K19" s="169"/>
    </row>
    <row r="20" spans="1:11" ht="18.600000000000001" thickBot="1">
      <c r="A20" s="5"/>
      <c r="B20" s="5"/>
      <c r="C20" s="5"/>
      <c r="D20" s="290" t="s">
        <v>351</v>
      </c>
      <c r="E20" s="291"/>
      <c r="F20" s="291"/>
      <c r="G20" s="292">
        <f>G18+G19</f>
        <v>-14550000</v>
      </c>
      <c r="H20" s="292">
        <f>H18+H19</f>
        <v>-17800000</v>
      </c>
      <c r="I20" s="292">
        <f>I18+I19</f>
        <v>-18300000</v>
      </c>
      <c r="J20" s="293">
        <f>J18+J19</f>
        <v>-18300000</v>
      </c>
      <c r="K20" s="169"/>
    </row>
    <row r="21" spans="1:11" ht="18.600000000000001" thickBot="1">
      <c r="A21" s="5"/>
      <c r="B21" s="5"/>
      <c r="C21" s="5"/>
      <c r="D21" s="289" t="s">
        <v>54</v>
      </c>
      <c r="E21" s="287"/>
      <c r="F21" s="287"/>
      <c r="G21" s="288">
        <f t="shared" ref="G21:J21" si="1">G150</f>
        <v>2500000</v>
      </c>
      <c r="H21" s="288">
        <f t="shared" si="1"/>
        <v>2500000</v>
      </c>
      <c r="I21" s="288">
        <f t="shared" si="1"/>
        <v>2500000</v>
      </c>
      <c r="J21" s="288">
        <f t="shared" si="1"/>
        <v>2500000</v>
      </c>
      <c r="K21" s="169"/>
    </row>
    <row r="22" spans="1:11" ht="18.600000000000001" thickBot="1">
      <c r="A22" s="5"/>
      <c r="B22" s="5"/>
      <c r="C22" s="5"/>
      <c r="D22" s="290" t="s">
        <v>350</v>
      </c>
      <c r="E22" s="291"/>
      <c r="F22" s="291"/>
      <c r="G22" s="292">
        <f>G18+G19+G21</f>
        <v>-12050000</v>
      </c>
      <c r="H22" s="292">
        <f>H18+H19+H21</f>
        <v>-15300000</v>
      </c>
      <c r="I22" s="292">
        <f>I18+I19+I21</f>
        <v>-15800000</v>
      </c>
      <c r="J22" s="293">
        <f>J18+J19+J21</f>
        <v>-15800000</v>
      </c>
      <c r="K22" s="169"/>
    </row>
    <row r="23" spans="1:11" ht="18">
      <c r="A23" s="5"/>
      <c r="B23" s="5"/>
      <c r="C23" s="5"/>
      <c r="D23" s="273"/>
      <c r="E23" s="274"/>
      <c r="F23" s="274"/>
      <c r="G23" s="275"/>
      <c r="H23" s="517">
        <f>+H22-G22</f>
        <v>-3250000</v>
      </c>
      <c r="I23" s="517">
        <f t="shared" ref="I23:J23" si="2">+I22-H22</f>
        <v>-500000</v>
      </c>
      <c r="J23" s="517">
        <f t="shared" si="2"/>
        <v>0</v>
      </c>
      <c r="K23" s="169"/>
    </row>
    <row r="24" spans="1:11" ht="18">
      <c r="A24" s="5"/>
      <c r="B24" s="5"/>
      <c r="C24" s="5"/>
      <c r="D24" s="273"/>
      <c r="E24" s="274"/>
      <c r="F24" s="274"/>
      <c r="G24" s="275"/>
      <c r="H24" s="275"/>
      <c r="I24" s="275"/>
      <c r="J24" s="276"/>
      <c r="K24" s="169"/>
    </row>
    <row r="25" spans="1:11" ht="18.600000000000001" thickBot="1">
      <c r="A25" s="65" t="s">
        <v>348</v>
      </c>
      <c r="B25" s="5"/>
      <c r="C25" s="5"/>
      <c r="D25" s="273"/>
      <c r="E25" s="274"/>
      <c r="F25" s="274"/>
      <c r="G25" s="275"/>
      <c r="H25" s="275"/>
      <c r="I25" s="275"/>
      <c r="J25" s="276"/>
      <c r="K25" s="169"/>
    </row>
    <row r="26" spans="1:11" ht="18">
      <c r="A26" s="65"/>
      <c r="B26" s="5"/>
      <c r="C26" s="5"/>
      <c r="D26" s="281"/>
      <c r="E26" s="282"/>
      <c r="F26" s="282"/>
      <c r="G26" s="284">
        <v>2020</v>
      </c>
      <c r="H26" s="284">
        <v>2021</v>
      </c>
      <c r="I26" s="284">
        <v>2022</v>
      </c>
      <c r="J26" s="285">
        <v>2023</v>
      </c>
      <c r="K26" s="169"/>
    </row>
    <row r="27" spans="1:11" ht="18">
      <c r="A27" s="65"/>
      <c r="B27" s="5"/>
      <c r="C27" s="5"/>
      <c r="D27" s="272" t="s">
        <v>346</v>
      </c>
      <c r="E27" s="12"/>
      <c r="F27" s="12"/>
      <c r="G27" s="20">
        <f>674005857+G20</f>
        <v>659455857</v>
      </c>
      <c r="H27" s="20">
        <f>691205112+H20</f>
        <v>673405112</v>
      </c>
      <c r="I27" s="20">
        <f>708123149+I20</f>
        <v>689823149</v>
      </c>
      <c r="J27" s="286">
        <f>725594366+J20</f>
        <v>707294366</v>
      </c>
      <c r="K27" s="169"/>
    </row>
    <row r="28" spans="1:11" ht="18">
      <c r="A28" s="65"/>
      <c r="B28" s="5"/>
      <c r="C28" s="5"/>
      <c r="D28" s="272" t="s">
        <v>94</v>
      </c>
      <c r="E28" s="12"/>
      <c r="F28" s="12"/>
      <c r="G28" s="20">
        <v>675607000</v>
      </c>
      <c r="H28" s="20"/>
      <c r="I28" s="20"/>
      <c r="J28" s="20"/>
      <c r="K28" s="169"/>
    </row>
    <row r="29" spans="1:11" ht="18">
      <c r="A29" s="65"/>
      <c r="B29" s="5"/>
      <c r="C29" s="5"/>
      <c r="D29" s="272" t="s">
        <v>347</v>
      </c>
      <c r="E29" s="12"/>
      <c r="F29" s="12"/>
      <c r="G29" s="20">
        <f>G28-G27</f>
        <v>16151143</v>
      </c>
      <c r="H29" s="20"/>
      <c r="I29" s="20"/>
      <c r="J29" s="286"/>
      <c r="K29" s="169"/>
    </row>
    <row r="30" spans="1:11" ht="18">
      <c r="A30" s="65"/>
      <c r="B30" s="5"/>
      <c r="C30" s="5"/>
      <c r="D30" s="272"/>
      <c r="E30" s="12"/>
      <c r="F30" s="12"/>
      <c r="G30" s="280"/>
      <c r="H30" s="280"/>
      <c r="I30" s="280"/>
      <c r="J30" s="283"/>
      <c r="K30" s="169"/>
    </row>
    <row r="31" spans="1:11" ht="18">
      <c r="A31" s="65"/>
      <c r="B31" s="5"/>
      <c r="C31" s="5"/>
      <c r="D31" s="272" t="s">
        <v>23</v>
      </c>
      <c r="E31" s="12"/>
      <c r="F31" s="12"/>
      <c r="G31" s="20">
        <f>G156</f>
        <v>20241700</v>
      </c>
      <c r="H31" s="20">
        <f t="shared" ref="H31:J31" si="3">H156</f>
        <v>21793600</v>
      </c>
      <c r="I31" s="20">
        <f t="shared" si="3"/>
        <v>15257600</v>
      </c>
      <c r="J31" s="20">
        <f t="shared" si="3"/>
        <v>24148100</v>
      </c>
      <c r="K31" s="169"/>
    </row>
    <row r="32" spans="1:11" ht="18">
      <c r="A32" s="65"/>
      <c r="B32" s="5"/>
      <c r="C32" s="5"/>
      <c r="D32" s="272" t="s">
        <v>250</v>
      </c>
      <c r="E32" s="12"/>
      <c r="F32" s="12"/>
      <c r="G32" s="20">
        <v>43943418</v>
      </c>
      <c r="H32" s="20"/>
      <c r="I32" s="20"/>
      <c r="J32" s="286"/>
      <c r="K32" s="169"/>
    </row>
    <row r="33" spans="1:15" ht="18.600000000000001" thickBot="1">
      <c r="A33" s="65"/>
      <c r="B33" s="5"/>
      <c r="C33" s="5"/>
      <c r="D33" s="269" t="s">
        <v>254</v>
      </c>
      <c r="E33" s="270"/>
      <c r="F33" s="270"/>
      <c r="G33" s="271">
        <f>G32-G31</f>
        <v>23701718</v>
      </c>
      <c r="H33" s="271"/>
      <c r="I33" s="271"/>
      <c r="J33" s="271"/>
      <c r="K33" s="169"/>
    </row>
    <row r="34" spans="1:15" ht="18">
      <c r="A34" s="65"/>
      <c r="B34" s="5"/>
      <c r="C34" s="5"/>
      <c r="D34" s="273"/>
      <c r="E34" s="274"/>
      <c r="F34" s="274"/>
      <c r="G34" s="275"/>
      <c r="H34" s="275"/>
      <c r="I34" s="275"/>
      <c r="J34" s="276"/>
      <c r="K34" s="169"/>
    </row>
    <row r="35" spans="1:15" ht="18">
      <c r="A35" s="65"/>
      <c r="B35" s="5"/>
      <c r="C35" s="5"/>
      <c r="D35" s="273"/>
      <c r="E35" s="274"/>
      <c r="F35" s="274"/>
      <c r="G35" s="275"/>
      <c r="H35" s="275"/>
      <c r="I35" s="275"/>
      <c r="J35" s="276"/>
      <c r="K35" s="169" t="str">
        <f>K55</f>
        <v>Prioriteret</v>
      </c>
    </row>
    <row r="36" spans="1:15" ht="18">
      <c r="A36" s="65" t="s">
        <v>408</v>
      </c>
      <c r="B36" s="5"/>
      <c r="C36" s="5"/>
      <c r="D36" s="273"/>
      <c r="E36" s="274"/>
      <c r="F36" s="274"/>
      <c r="G36" s="275"/>
      <c r="H36" s="275"/>
      <c r="I36" s="275"/>
      <c r="J36" s="276"/>
      <c r="K36" s="169" t="str">
        <f>K56</f>
        <v xml:space="preserve">Hvis forslaget ønskes prioriteret skriv "X" </v>
      </c>
    </row>
    <row r="37" spans="1:15" ht="29.4">
      <c r="A37" s="65"/>
      <c r="B37" s="5"/>
      <c r="C37" s="5"/>
      <c r="D37" s="272" t="s">
        <v>352</v>
      </c>
      <c r="E37" s="12"/>
      <c r="F37" s="12"/>
      <c r="G37" s="155">
        <v>20000000</v>
      </c>
      <c r="H37" s="20"/>
      <c r="I37" s="20"/>
      <c r="J37" s="20"/>
      <c r="K37" s="170"/>
    </row>
    <row r="38" spans="1:15" ht="18.600000000000001" thickBot="1">
      <c r="A38" s="65"/>
      <c r="B38" s="5"/>
      <c r="C38" s="5"/>
      <c r="D38" s="269" t="s">
        <v>409</v>
      </c>
      <c r="E38" s="270"/>
      <c r="F38" s="270"/>
      <c r="G38" s="155">
        <v>5800000</v>
      </c>
      <c r="H38" s="155">
        <v>5800000</v>
      </c>
      <c r="I38" s="155">
        <v>5800000</v>
      </c>
      <c r="J38" s="155">
        <v>5800000</v>
      </c>
      <c r="K38" s="170"/>
    </row>
    <row r="39" spans="1:15" ht="52.5" hidden="1" customHeight="1">
      <c r="A39" s="520" t="s">
        <v>3</v>
      </c>
      <c r="B39" s="521" t="s">
        <v>80</v>
      </c>
      <c r="C39" s="520" t="s">
        <v>79</v>
      </c>
      <c r="D39" s="520" t="s">
        <v>1</v>
      </c>
      <c r="E39" s="53"/>
      <c r="F39" s="53"/>
      <c r="G39" s="523" t="s">
        <v>57</v>
      </c>
      <c r="H39" s="524"/>
      <c r="I39" s="524"/>
      <c r="J39" s="524"/>
      <c r="K39" s="2"/>
    </row>
    <row r="40" spans="1:15" ht="63" hidden="1" customHeight="1">
      <c r="A40" s="520"/>
      <c r="B40" s="522"/>
      <c r="C40" s="520"/>
      <c r="D40" s="520"/>
      <c r="E40" s="50"/>
      <c r="F40" s="50"/>
      <c r="G40" s="131" t="s">
        <v>93</v>
      </c>
      <c r="H40" s="131" t="s">
        <v>139</v>
      </c>
      <c r="I40" s="131" t="s">
        <v>197</v>
      </c>
      <c r="J40" s="131" t="s">
        <v>259</v>
      </c>
      <c r="K40" s="2"/>
    </row>
    <row r="41" spans="1:15" ht="18" hidden="1">
      <c r="A41" s="3"/>
      <c r="B41" s="5"/>
      <c r="C41" s="3"/>
      <c r="D41" s="255"/>
      <c r="E41" s="255"/>
      <c r="F41" s="255"/>
      <c r="G41" s="256"/>
      <c r="H41" s="256"/>
      <c r="I41" s="256"/>
      <c r="J41" s="256"/>
      <c r="K41" s="169"/>
    </row>
    <row r="42" spans="1:15" ht="25.5" hidden="1" customHeight="1">
      <c r="A42" s="277"/>
      <c r="B42" s="277"/>
      <c r="C42" s="278"/>
      <c r="D42" s="261" t="s">
        <v>175</v>
      </c>
      <c r="E42" s="261"/>
      <c r="F42" s="261"/>
      <c r="G42" s="297">
        <v>-5280259</v>
      </c>
      <c r="H42" s="297">
        <v>6550099</v>
      </c>
      <c r="I42" s="297">
        <v>-7807698</v>
      </c>
      <c r="J42" s="297">
        <v>-130261</v>
      </c>
      <c r="K42" s="2"/>
    </row>
    <row r="43" spans="1:15" ht="35.25" hidden="1" customHeight="1">
      <c r="A43" s="277"/>
      <c r="B43" s="277"/>
      <c r="C43" s="278"/>
      <c r="D43" s="261" t="s">
        <v>256</v>
      </c>
      <c r="E43" s="279"/>
      <c r="F43" s="279"/>
      <c r="G43" s="64">
        <f>SUM(G48:G52)</f>
        <v>0</v>
      </c>
      <c r="H43" s="64">
        <f>SUM(H48:H52)</f>
        <v>0</v>
      </c>
      <c r="I43" s="64">
        <f>SUM(I48:I52)</f>
        <v>0</v>
      </c>
      <c r="J43" s="64">
        <f>SUM(J48:J52)</f>
        <v>0</v>
      </c>
      <c r="K43" s="169"/>
    </row>
    <row r="44" spans="1:15" ht="25.5" hidden="1" customHeight="1">
      <c r="A44" s="277"/>
      <c r="B44" s="277"/>
      <c r="C44" s="278"/>
      <c r="D44" s="261" t="s">
        <v>49</v>
      </c>
      <c r="E44" s="261"/>
      <c r="F44" s="261"/>
      <c r="G44" s="64">
        <f>G151</f>
        <v>-12050000</v>
      </c>
      <c r="H44" s="64">
        <f>H151</f>
        <v>-15300000</v>
      </c>
      <c r="I44" s="64">
        <f>I151</f>
        <v>-15800000</v>
      </c>
      <c r="J44" s="64">
        <f>J151</f>
        <v>-15800000</v>
      </c>
      <c r="K44" s="169"/>
    </row>
    <row r="45" spans="1:15" ht="31.5" hidden="1" customHeight="1">
      <c r="A45" s="277"/>
      <c r="B45" s="277"/>
      <c r="C45" s="278"/>
      <c r="D45" s="261" t="s">
        <v>179</v>
      </c>
      <c r="E45" s="261"/>
      <c r="F45" s="261"/>
      <c r="G45" s="64">
        <f>SUM(G42-G43+G44)</f>
        <v>-17330259</v>
      </c>
      <c r="H45" s="64">
        <f>SUM(H42-H43+H44)</f>
        <v>-8749901</v>
      </c>
      <c r="I45" s="64">
        <f>SUM(I42-I43+I44)</f>
        <v>-23607698</v>
      </c>
      <c r="J45" s="64">
        <f>SUM(J42-J43+J44)</f>
        <v>-15930261</v>
      </c>
      <c r="K45" s="169"/>
    </row>
    <row r="46" spans="1:15" ht="22.5" hidden="1" customHeight="1">
      <c r="A46" s="3"/>
      <c r="B46" s="5"/>
      <c r="C46" s="3"/>
      <c r="D46" s="3"/>
      <c r="E46" s="3"/>
      <c r="F46" s="3"/>
      <c r="G46" s="3"/>
      <c r="H46" s="3"/>
      <c r="I46" s="3"/>
      <c r="J46" s="3"/>
      <c r="K46" s="169"/>
    </row>
    <row r="47" spans="1:15" ht="18" hidden="1">
      <c r="A47" s="14" t="s">
        <v>242</v>
      </c>
      <c r="B47" s="24"/>
      <c r="C47" s="11"/>
      <c r="D47" s="13"/>
      <c r="E47" s="13"/>
      <c r="F47" s="13"/>
      <c r="G47" s="15"/>
      <c r="H47" s="15"/>
      <c r="I47" s="15"/>
      <c r="J47" s="15"/>
      <c r="K47" s="169"/>
    </row>
    <row r="48" spans="1:15" ht="18" hidden="1">
      <c r="A48" s="181"/>
      <c r="B48" s="181" t="s">
        <v>74</v>
      </c>
      <c r="C48" s="153">
        <v>9</v>
      </c>
      <c r="D48" s="183" t="s">
        <v>255</v>
      </c>
      <c r="E48" s="184"/>
      <c r="F48" s="184"/>
      <c r="G48" s="185">
        <v>0</v>
      </c>
      <c r="H48" s="185">
        <v>0</v>
      </c>
      <c r="I48" s="185">
        <v>0</v>
      </c>
      <c r="J48" s="185">
        <v>0</v>
      </c>
      <c r="K48" s="169"/>
      <c r="L48" s="186"/>
      <c r="M48" s="186"/>
      <c r="N48" s="186"/>
      <c r="O48" s="186"/>
    </row>
    <row r="49" spans="1:15" ht="18" hidden="1">
      <c r="A49" s="181"/>
      <c r="B49" s="181"/>
      <c r="C49" s="182"/>
      <c r="D49" s="183"/>
      <c r="E49" s="184"/>
      <c r="F49" s="184"/>
      <c r="G49" s="185"/>
      <c r="H49" s="185"/>
      <c r="I49" s="185"/>
      <c r="J49" s="185"/>
      <c r="K49" s="169"/>
      <c r="L49" s="186"/>
      <c r="M49" s="186"/>
      <c r="N49" s="186"/>
      <c r="O49" s="186"/>
    </row>
    <row r="50" spans="1:15" ht="18" hidden="1">
      <c r="A50" s="181"/>
      <c r="B50" s="181"/>
      <c r="C50" s="182"/>
      <c r="D50" s="183"/>
      <c r="E50" s="184"/>
      <c r="F50" s="184"/>
      <c r="G50" s="185"/>
      <c r="H50" s="185"/>
      <c r="I50" s="185"/>
      <c r="J50" s="185"/>
      <c r="K50" s="169"/>
      <c r="L50" s="186"/>
      <c r="M50" s="186"/>
      <c r="N50" s="186"/>
      <c r="O50" s="186"/>
    </row>
    <row r="51" spans="1:15" ht="18" hidden="1">
      <c r="A51" s="181"/>
      <c r="B51" s="181"/>
      <c r="C51" s="182"/>
      <c r="D51" s="183"/>
      <c r="E51" s="184"/>
      <c r="F51" s="184"/>
      <c r="G51" s="185"/>
      <c r="H51" s="185"/>
      <c r="I51" s="185"/>
      <c r="J51" s="185"/>
      <c r="K51" s="169"/>
      <c r="L51" s="186"/>
      <c r="M51" s="186"/>
      <c r="N51" s="186"/>
      <c r="O51" s="186"/>
    </row>
    <row r="52" spans="1:15" ht="18" hidden="1">
      <c r="A52" s="181"/>
      <c r="B52" s="181"/>
      <c r="C52" s="182"/>
      <c r="D52" s="184"/>
      <c r="E52" s="184"/>
      <c r="F52" s="184"/>
      <c r="G52" s="185"/>
      <c r="H52" s="185"/>
      <c r="I52" s="185"/>
      <c r="J52" s="185"/>
      <c r="K52" s="169"/>
      <c r="L52" s="186"/>
      <c r="M52" s="186"/>
      <c r="N52" s="186"/>
      <c r="O52" s="186"/>
    </row>
    <row r="53" spans="1:15" ht="22.5" customHeight="1">
      <c r="A53" s="3"/>
      <c r="B53" s="5"/>
      <c r="C53" s="3"/>
      <c r="D53" s="3"/>
      <c r="E53" s="3"/>
      <c r="F53" s="3"/>
      <c r="G53" s="3"/>
      <c r="H53" s="3"/>
      <c r="I53" s="3"/>
      <c r="J53" s="3"/>
      <c r="K53" s="169"/>
    </row>
    <row r="54" spans="1:15" s="208" customFormat="1" ht="27" customHeight="1">
      <c r="A54" s="525" t="s">
        <v>4</v>
      </c>
      <c r="B54" s="525"/>
      <c r="C54" s="525"/>
      <c r="D54" s="525"/>
      <c r="E54" s="525"/>
      <c r="F54" s="525"/>
      <c r="G54" s="525"/>
      <c r="H54" s="525"/>
      <c r="I54" s="525"/>
      <c r="J54" s="525"/>
      <c r="K54" s="169"/>
    </row>
    <row r="55" spans="1:15" s="208" customFormat="1" ht="25.8">
      <c r="A55" s="519" t="s">
        <v>75</v>
      </c>
      <c r="B55" s="519"/>
      <c r="C55" s="519"/>
      <c r="D55" s="519"/>
      <c r="E55" s="519"/>
      <c r="F55" s="519"/>
      <c r="G55" s="519"/>
      <c r="H55" s="519"/>
      <c r="I55" s="519"/>
      <c r="J55" s="252"/>
      <c r="K55" s="167" t="s">
        <v>39</v>
      </c>
    </row>
    <row r="56" spans="1:15" ht="78">
      <c r="A56" s="146"/>
      <c r="B56" s="147"/>
      <c r="C56" s="147"/>
      <c r="D56" s="145" t="s">
        <v>210</v>
      </c>
      <c r="E56" s="22" t="s">
        <v>78</v>
      </c>
      <c r="F56" s="22" t="s">
        <v>83</v>
      </c>
      <c r="G56" s="304">
        <v>2020</v>
      </c>
      <c r="H56" s="305">
        <v>2021</v>
      </c>
      <c r="I56" s="305">
        <v>2022</v>
      </c>
      <c r="J56" s="306" t="s">
        <v>312</v>
      </c>
      <c r="K56" s="168" t="s">
        <v>230</v>
      </c>
    </row>
    <row r="57" spans="1:15" s="156" customFormat="1" ht="18">
      <c r="A57" s="153" t="s">
        <v>257</v>
      </c>
      <c r="B57" s="153" t="s">
        <v>71</v>
      </c>
      <c r="C57" s="153">
        <v>2</v>
      </c>
      <c r="D57" s="154" t="s">
        <v>258</v>
      </c>
      <c r="E57" s="153" t="s">
        <v>70</v>
      </c>
      <c r="F57" s="153"/>
      <c r="G57" s="155">
        <v>-400000</v>
      </c>
      <c r="H57" s="155">
        <v>-400000</v>
      </c>
      <c r="I57" s="155">
        <v>-400000</v>
      </c>
      <c r="J57" s="155">
        <v>-400000</v>
      </c>
      <c r="K57" s="170"/>
      <c r="L57" s="318"/>
    </row>
    <row r="58" spans="1:15" s="156" customFormat="1" ht="18" hidden="1">
      <c r="A58" s="153"/>
      <c r="B58" s="153"/>
      <c r="C58" s="153"/>
      <c r="D58" s="154"/>
      <c r="E58" s="153"/>
      <c r="F58" s="153"/>
      <c r="G58" s="155"/>
      <c r="H58" s="155"/>
      <c r="I58" s="155"/>
      <c r="J58" s="155"/>
      <c r="K58" s="170"/>
      <c r="L58" s="318"/>
    </row>
    <row r="59" spans="1:15" s="140" customFormat="1" ht="14.4">
      <c r="A59" s="157"/>
      <c r="B59" s="209"/>
      <c r="C59" s="209"/>
      <c r="D59" s="210"/>
      <c r="E59" s="209"/>
      <c r="F59" s="209"/>
      <c r="G59" s="211"/>
      <c r="H59" s="211"/>
      <c r="I59" s="211"/>
      <c r="J59" s="211"/>
      <c r="K59" s="171"/>
      <c r="L59" s="136"/>
    </row>
    <row r="60" spans="1:15" s="140" customFormat="1" ht="14.4">
      <c r="A60" s="157"/>
      <c r="B60" s="158"/>
      <c r="C60" s="158"/>
      <c r="D60" s="159" t="s">
        <v>226</v>
      </c>
      <c r="E60" s="158"/>
      <c r="F60" s="158"/>
      <c r="G60" s="160"/>
      <c r="H60" s="160"/>
      <c r="I60" s="160"/>
      <c r="J60" s="160"/>
      <c r="K60" s="171"/>
      <c r="L60" s="136"/>
    </row>
    <row r="61" spans="1:15" s="156" customFormat="1" ht="21.75" customHeight="1">
      <c r="A61" s="153" t="s">
        <v>260</v>
      </c>
      <c r="B61" s="153" t="s">
        <v>72</v>
      </c>
      <c r="C61" s="153">
        <v>4</v>
      </c>
      <c r="D61" s="154" t="s">
        <v>262</v>
      </c>
      <c r="E61" s="153" t="s">
        <v>70</v>
      </c>
      <c r="F61" s="153"/>
      <c r="G61" s="155">
        <v>-600000</v>
      </c>
      <c r="H61" s="155">
        <v>-600000</v>
      </c>
      <c r="I61" s="155">
        <v>-600000</v>
      </c>
      <c r="J61" s="155">
        <v>-600000</v>
      </c>
      <c r="K61" s="170"/>
      <c r="L61" s="318"/>
    </row>
    <row r="62" spans="1:15" s="161" customFormat="1" ht="18">
      <c r="A62" s="153" t="s">
        <v>261</v>
      </c>
      <c r="B62" s="153" t="s">
        <v>72</v>
      </c>
      <c r="C62" s="153">
        <v>4</v>
      </c>
      <c r="D62" s="154" t="s">
        <v>263</v>
      </c>
      <c r="E62" s="153" t="s">
        <v>70</v>
      </c>
      <c r="F62" s="153"/>
      <c r="G62" s="155">
        <v>-85000</v>
      </c>
      <c r="H62" s="155">
        <v>-172000</v>
      </c>
      <c r="I62" s="155">
        <v>-172000</v>
      </c>
      <c r="J62" s="155">
        <v>-172000</v>
      </c>
      <c r="K62" s="170"/>
      <c r="L62" s="319"/>
    </row>
    <row r="63" spans="1:15" s="161" customFormat="1" ht="15" customHeight="1">
      <c r="A63" s="153" t="s">
        <v>273</v>
      </c>
      <c r="B63" s="153" t="s">
        <v>72</v>
      </c>
      <c r="C63" s="153">
        <v>4</v>
      </c>
      <c r="D63" s="154" t="s">
        <v>274</v>
      </c>
      <c r="E63" s="153" t="s">
        <v>70</v>
      </c>
      <c r="F63" s="153"/>
      <c r="G63" s="155">
        <v>-100000</v>
      </c>
      <c r="H63" s="155">
        <v>-100000</v>
      </c>
      <c r="I63" s="155">
        <v>-100000</v>
      </c>
      <c r="J63" s="155">
        <v>-100000</v>
      </c>
      <c r="K63" s="170"/>
      <c r="L63" s="319"/>
    </row>
    <row r="64" spans="1:15" s="161" customFormat="1" ht="15" customHeight="1">
      <c r="A64" s="153" t="s">
        <v>264</v>
      </c>
      <c r="B64" s="153" t="s">
        <v>72</v>
      </c>
      <c r="C64" s="153">
        <v>4</v>
      </c>
      <c r="D64" s="154" t="s">
        <v>275</v>
      </c>
      <c r="E64" s="153" t="s">
        <v>70</v>
      </c>
      <c r="F64" s="153"/>
      <c r="G64" s="155">
        <v>-100000</v>
      </c>
      <c r="H64" s="155">
        <v>-100000</v>
      </c>
      <c r="I64" s="155">
        <v>-100000</v>
      </c>
      <c r="J64" s="155">
        <v>-100000</v>
      </c>
      <c r="K64" s="170"/>
      <c r="L64" s="319"/>
    </row>
    <row r="65" spans="1:12" s="161" customFormat="1" ht="15" customHeight="1">
      <c r="A65" s="153" t="s">
        <v>265</v>
      </c>
      <c r="B65" s="153" t="s">
        <v>72</v>
      </c>
      <c r="C65" s="153">
        <v>4</v>
      </c>
      <c r="D65" s="154" t="s">
        <v>276</v>
      </c>
      <c r="E65" s="153" t="s">
        <v>70</v>
      </c>
      <c r="F65" s="153"/>
      <c r="G65" s="155">
        <v>-440000</v>
      </c>
      <c r="H65" s="155">
        <v>-440000</v>
      </c>
      <c r="I65" s="155">
        <v>-440000</v>
      </c>
      <c r="J65" s="155">
        <v>-440000</v>
      </c>
      <c r="K65" s="170"/>
      <c r="L65" s="319"/>
    </row>
    <row r="66" spans="1:12" s="156" customFormat="1" ht="21.75" customHeight="1">
      <c r="A66" s="153" t="s">
        <v>266</v>
      </c>
      <c r="B66" s="153" t="s">
        <v>72</v>
      </c>
      <c r="C66" s="153">
        <v>4</v>
      </c>
      <c r="D66" s="154" t="s">
        <v>277</v>
      </c>
      <c r="E66" s="153" t="s">
        <v>70</v>
      </c>
      <c r="F66" s="153"/>
      <c r="G66" s="155">
        <v>-220000</v>
      </c>
      <c r="H66" s="155">
        <v>-220000</v>
      </c>
      <c r="I66" s="155">
        <v>-220000</v>
      </c>
      <c r="J66" s="155">
        <v>-220000</v>
      </c>
      <c r="K66" s="170"/>
      <c r="L66" s="318"/>
    </row>
    <row r="67" spans="1:12" s="156" customFormat="1" ht="18">
      <c r="A67" s="153" t="s">
        <v>267</v>
      </c>
      <c r="B67" s="153" t="s">
        <v>72</v>
      </c>
      <c r="C67" s="153">
        <v>5</v>
      </c>
      <c r="D67" s="154" t="s">
        <v>278</v>
      </c>
      <c r="E67" s="153" t="s">
        <v>70</v>
      </c>
      <c r="F67" s="153"/>
      <c r="G67" s="155">
        <v>-1100000</v>
      </c>
      <c r="H67" s="155">
        <v>-1100000</v>
      </c>
      <c r="I67" s="155">
        <v>-1100000</v>
      </c>
      <c r="J67" s="155">
        <v>-1100000</v>
      </c>
      <c r="K67" s="170"/>
      <c r="L67" s="318"/>
    </row>
    <row r="68" spans="1:12" s="156" customFormat="1" ht="18">
      <c r="A68" s="153" t="s">
        <v>268</v>
      </c>
      <c r="B68" s="153" t="s">
        <v>72</v>
      </c>
      <c r="C68" s="153">
        <v>5</v>
      </c>
      <c r="D68" s="154" t="s">
        <v>279</v>
      </c>
      <c r="E68" s="153" t="s">
        <v>70</v>
      </c>
      <c r="F68" s="153"/>
      <c r="G68" s="155">
        <v>-530000</v>
      </c>
      <c r="H68" s="155">
        <v>-530000</v>
      </c>
      <c r="I68" s="155">
        <v>-530000</v>
      </c>
      <c r="J68" s="155">
        <v>-530000</v>
      </c>
      <c r="K68" s="170"/>
      <c r="L68" s="318"/>
    </row>
    <row r="69" spans="1:12" s="156" customFormat="1" ht="21.75" customHeight="1">
      <c r="A69" s="153" t="s">
        <v>269</v>
      </c>
      <c r="B69" s="153" t="s">
        <v>72</v>
      </c>
      <c r="C69" s="153">
        <v>4</v>
      </c>
      <c r="D69" s="154" t="s">
        <v>280</v>
      </c>
      <c r="E69" s="153" t="s">
        <v>70</v>
      </c>
      <c r="F69" s="153"/>
      <c r="G69" s="155">
        <v>-750000</v>
      </c>
      <c r="H69" s="155">
        <v>-1500000</v>
      </c>
      <c r="I69" s="155">
        <v>-1500000</v>
      </c>
      <c r="J69" s="155">
        <v>-1500000</v>
      </c>
      <c r="K69" s="170"/>
      <c r="L69" s="318"/>
    </row>
    <row r="70" spans="1:12" s="156" customFormat="1" ht="21.75" customHeight="1">
      <c r="A70" s="153" t="s">
        <v>270</v>
      </c>
      <c r="B70" s="153" t="s">
        <v>72</v>
      </c>
      <c r="C70" s="153">
        <v>5</v>
      </c>
      <c r="D70" s="154" t="s">
        <v>281</v>
      </c>
      <c r="E70" s="153" t="s">
        <v>70</v>
      </c>
      <c r="F70" s="153"/>
      <c r="G70" s="155">
        <v>-350000</v>
      </c>
      <c r="H70" s="155">
        <v>-350000</v>
      </c>
      <c r="I70" s="155">
        <v>-350000</v>
      </c>
      <c r="J70" s="155">
        <v>-350000</v>
      </c>
      <c r="K70" s="170"/>
      <c r="L70" s="318"/>
    </row>
    <row r="71" spans="1:12" s="156" customFormat="1" ht="21.75" customHeight="1">
      <c r="A71" s="153" t="s">
        <v>271</v>
      </c>
      <c r="B71" s="153" t="s">
        <v>72</v>
      </c>
      <c r="C71" s="153">
        <v>5</v>
      </c>
      <c r="D71" s="154" t="s">
        <v>282</v>
      </c>
      <c r="E71" s="153" t="s">
        <v>70</v>
      </c>
      <c r="F71" s="153"/>
      <c r="G71" s="155">
        <v>-250000</v>
      </c>
      <c r="H71" s="155">
        <v>-250000</v>
      </c>
      <c r="I71" s="155">
        <v>-250000</v>
      </c>
      <c r="J71" s="155">
        <v>-250000</v>
      </c>
      <c r="K71" s="170"/>
      <c r="L71" s="318"/>
    </row>
    <row r="72" spans="1:12" s="156" customFormat="1" ht="21.75" customHeight="1">
      <c r="A72" s="153" t="s">
        <v>272</v>
      </c>
      <c r="B72" s="153" t="s">
        <v>72</v>
      </c>
      <c r="C72" s="153">
        <v>6</v>
      </c>
      <c r="D72" s="154" t="s">
        <v>283</v>
      </c>
      <c r="E72" s="153"/>
      <c r="F72" s="153" t="s">
        <v>70</v>
      </c>
      <c r="G72" s="155">
        <v>-50000</v>
      </c>
      <c r="H72" s="155">
        <v>-100000</v>
      </c>
      <c r="I72" s="155">
        <v>-100000</v>
      </c>
      <c r="J72" s="155">
        <v>-100000</v>
      </c>
      <c r="K72" s="170"/>
      <c r="L72" s="318"/>
    </row>
    <row r="73" spans="1:12" s="140" customFormat="1" ht="14.4">
      <c r="A73" s="157"/>
      <c r="B73" s="209"/>
      <c r="C73" s="209"/>
      <c r="D73" s="210"/>
      <c r="E73" s="209"/>
      <c r="F73" s="209"/>
      <c r="G73" s="211"/>
      <c r="H73" s="211"/>
      <c r="I73" s="211"/>
      <c r="J73" s="211"/>
      <c r="K73" s="171"/>
      <c r="L73" s="136"/>
    </row>
    <row r="74" spans="1:12" s="140" customFormat="1" ht="14.4">
      <c r="A74" s="157"/>
      <c r="B74" s="209"/>
      <c r="C74" s="209"/>
      <c r="D74" s="159" t="s">
        <v>401</v>
      </c>
      <c r="E74" s="209"/>
      <c r="F74" s="209"/>
      <c r="G74" s="211"/>
      <c r="H74" s="211"/>
      <c r="I74" s="211"/>
      <c r="J74" s="211"/>
      <c r="K74" s="171"/>
      <c r="L74" s="136"/>
    </row>
    <row r="75" spans="1:12" s="140" customFormat="1" ht="18">
      <c r="A75" s="153" t="s">
        <v>284</v>
      </c>
      <c r="B75" s="153" t="s">
        <v>207</v>
      </c>
      <c r="C75" s="153">
        <v>3</v>
      </c>
      <c r="D75" s="154" t="s">
        <v>285</v>
      </c>
      <c r="E75" s="153" t="s">
        <v>70</v>
      </c>
      <c r="F75" s="303"/>
      <c r="G75" s="155">
        <v>-200000</v>
      </c>
      <c r="H75" s="155">
        <v>-200000</v>
      </c>
      <c r="I75" s="155">
        <v>-200000</v>
      </c>
      <c r="J75" s="155">
        <v>-200000</v>
      </c>
      <c r="K75" s="170"/>
      <c r="L75" s="136"/>
    </row>
    <row r="76" spans="1:12" s="140" customFormat="1" ht="18">
      <c r="A76" s="153" t="s">
        <v>286</v>
      </c>
      <c r="B76" s="153" t="s">
        <v>207</v>
      </c>
      <c r="C76" s="153">
        <v>3</v>
      </c>
      <c r="D76" s="154" t="s">
        <v>354</v>
      </c>
      <c r="E76" s="153" t="s">
        <v>70</v>
      </c>
      <c r="F76" s="303"/>
      <c r="G76" s="155">
        <v>-2400000</v>
      </c>
      <c r="H76" s="155">
        <v>-2400000</v>
      </c>
      <c r="I76" s="155">
        <v>-2400000</v>
      </c>
      <c r="J76" s="155">
        <v>-2400000</v>
      </c>
      <c r="K76" s="170"/>
      <c r="L76" s="136"/>
    </row>
    <row r="77" spans="1:12" s="140" customFormat="1" ht="14.4">
      <c r="A77" s="157"/>
      <c r="B77" s="209"/>
      <c r="C77" s="209"/>
      <c r="D77" s="210"/>
      <c r="E77" s="209"/>
      <c r="F77" s="209"/>
      <c r="G77" s="211"/>
      <c r="H77" s="211"/>
      <c r="I77" s="211"/>
      <c r="J77" s="211"/>
      <c r="K77" s="171"/>
      <c r="L77" s="136"/>
    </row>
    <row r="78" spans="1:12" s="140" customFormat="1" ht="14.4">
      <c r="A78" s="157"/>
      <c r="B78" s="158"/>
      <c r="C78" s="158"/>
      <c r="D78" s="159" t="s">
        <v>227</v>
      </c>
      <c r="E78" s="158"/>
      <c r="F78" s="158"/>
      <c r="G78" s="160"/>
      <c r="H78" s="160"/>
      <c r="I78" s="160"/>
      <c r="J78" s="160"/>
      <c r="K78" s="171"/>
      <c r="L78" s="136"/>
    </row>
    <row r="79" spans="1:12" s="140" customFormat="1" ht="18">
      <c r="A79" s="132" t="s">
        <v>288</v>
      </c>
      <c r="B79" s="162" t="s">
        <v>294</v>
      </c>
      <c r="C79" s="153">
        <v>7</v>
      </c>
      <c r="D79" s="154" t="s">
        <v>295</v>
      </c>
      <c r="E79" s="153"/>
      <c r="F79" s="153" t="s">
        <v>70</v>
      </c>
      <c r="G79" s="155">
        <v>-500000</v>
      </c>
      <c r="H79" s="155">
        <v>-500000</v>
      </c>
      <c r="I79" s="155">
        <v>-500000</v>
      </c>
      <c r="J79" s="155">
        <v>-500000</v>
      </c>
      <c r="K79" s="170"/>
      <c r="L79" s="136"/>
    </row>
    <row r="80" spans="1:12" s="140" customFormat="1" ht="18">
      <c r="A80" s="132" t="s">
        <v>289</v>
      </c>
      <c r="B80" s="153" t="s">
        <v>294</v>
      </c>
      <c r="C80" s="153">
        <v>7</v>
      </c>
      <c r="D80" s="154" t="s">
        <v>296</v>
      </c>
      <c r="E80" s="153" t="s">
        <v>70</v>
      </c>
      <c r="F80" s="153"/>
      <c r="G80" s="155">
        <v>-200000</v>
      </c>
      <c r="H80" s="155">
        <v>-200000</v>
      </c>
      <c r="I80" s="155">
        <v>-200000</v>
      </c>
      <c r="J80" s="155">
        <v>-200000</v>
      </c>
      <c r="K80" s="170"/>
      <c r="L80" s="136"/>
    </row>
    <row r="81" spans="1:12" s="140" customFormat="1" ht="18">
      <c r="A81" s="132" t="s">
        <v>290</v>
      </c>
      <c r="B81" s="153" t="s">
        <v>294</v>
      </c>
      <c r="C81" s="153">
        <v>7</v>
      </c>
      <c r="D81" s="154" t="s">
        <v>297</v>
      </c>
      <c r="E81" s="153" t="s">
        <v>70</v>
      </c>
      <c r="F81" s="153"/>
      <c r="G81" s="155">
        <v>-1800000</v>
      </c>
      <c r="H81" s="155">
        <v>-1800000</v>
      </c>
      <c r="I81" s="155">
        <v>-1800000</v>
      </c>
      <c r="J81" s="155">
        <v>-1800000</v>
      </c>
      <c r="K81" s="170"/>
      <c r="L81" s="136"/>
    </row>
    <row r="82" spans="1:12" s="140" customFormat="1" ht="18">
      <c r="A82" s="132" t="s">
        <v>291</v>
      </c>
      <c r="B82" s="162" t="s">
        <v>294</v>
      </c>
      <c r="C82" s="153">
        <v>6</v>
      </c>
      <c r="D82" s="154" t="s">
        <v>298</v>
      </c>
      <c r="E82" s="153"/>
      <c r="F82" s="153" t="s">
        <v>70</v>
      </c>
      <c r="G82" s="155">
        <v>-75000</v>
      </c>
      <c r="H82" s="155">
        <v>-150000</v>
      </c>
      <c r="I82" s="155">
        <v>-150000</v>
      </c>
      <c r="J82" s="155">
        <v>-150000</v>
      </c>
      <c r="K82" s="170"/>
      <c r="L82" s="136"/>
    </row>
    <row r="83" spans="1:12" s="140" customFormat="1" ht="18">
      <c r="A83" s="132" t="s">
        <v>292</v>
      </c>
      <c r="B83" s="162" t="s">
        <v>294</v>
      </c>
      <c r="C83" s="153">
        <v>7</v>
      </c>
      <c r="D83" s="154" t="s">
        <v>299</v>
      </c>
      <c r="E83" s="153" t="s">
        <v>70</v>
      </c>
      <c r="F83" s="153"/>
      <c r="G83" s="155">
        <v>-1050000</v>
      </c>
      <c r="H83" s="155">
        <v>-1050000</v>
      </c>
      <c r="I83" s="155">
        <v>-1050000</v>
      </c>
      <c r="J83" s="155">
        <v>-1050000</v>
      </c>
      <c r="K83" s="170"/>
      <c r="L83" s="136"/>
    </row>
    <row r="84" spans="1:12" s="140" customFormat="1" ht="18">
      <c r="A84" s="132" t="s">
        <v>293</v>
      </c>
      <c r="B84" s="162" t="s">
        <v>294</v>
      </c>
      <c r="C84" s="153">
        <v>7</v>
      </c>
      <c r="D84" s="154" t="s">
        <v>300</v>
      </c>
      <c r="E84" s="153" t="s">
        <v>70</v>
      </c>
      <c r="F84" s="153"/>
      <c r="G84" s="155">
        <v>-460000</v>
      </c>
      <c r="H84" s="155">
        <v>-460000</v>
      </c>
      <c r="I84" s="155">
        <v>-460000</v>
      </c>
      <c r="J84" s="155">
        <v>-460000</v>
      </c>
      <c r="K84" s="170"/>
      <c r="L84" s="136"/>
    </row>
    <row r="85" spans="1:12" s="140" customFormat="1" ht="14.4">
      <c r="A85" s="157"/>
      <c r="B85" s="209"/>
      <c r="C85" s="209"/>
      <c r="D85" s="210"/>
      <c r="E85" s="209"/>
      <c r="F85" s="209"/>
      <c r="G85" s="211"/>
      <c r="H85" s="211"/>
      <c r="I85" s="211"/>
      <c r="J85" s="211"/>
      <c r="K85" s="171"/>
      <c r="L85" s="136"/>
    </row>
    <row r="86" spans="1:12" s="140" customFormat="1" ht="14.4">
      <c r="A86" s="157"/>
      <c r="B86" s="209"/>
      <c r="C86" s="209"/>
      <c r="D86" s="137" t="s">
        <v>82</v>
      </c>
      <c r="E86" s="209"/>
      <c r="F86" s="209"/>
      <c r="G86" s="211"/>
      <c r="H86" s="211"/>
      <c r="I86" s="211"/>
      <c r="J86" s="211"/>
      <c r="K86" s="171"/>
      <c r="L86" s="136"/>
    </row>
    <row r="87" spans="1:12" s="156" customFormat="1" ht="21.75" customHeight="1">
      <c r="A87" s="153" t="s">
        <v>301</v>
      </c>
      <c r="B87" s="153" t="s">
        <v>74</v>
      </c>
      <c r="C87" s="153">
        <v>2</v>
      </c>
      <c r="D87" s="154" t="s">
        <v>305</v>
      </c>
      <c r="E87" s="153" t="s">
        <v>70</v>
      </c>
      <c r="F87" s="153"/>
      <c r="G87" s="155">
        <v>-600000</v>
      </c>
      <c r="H87" s="155">
        <v>-600000</v>
      </c>
      <c r="I87" s="155">
        <v>-600000</v>
      </c>
      <c r="J87" s="155">
        <v>-600000</v>
      </c>
      <c r="K87" s="170"/>
      <c r="L87" s="318"/>
    </row>
    <row r="88" spans="1:12" s="140" customFormat="1" ht="18">
      <c r="A88" s="132" t="s">
        <v>302</v>
      </c>
      <c r="B88" s="162" t="s">
        <v>74</v>
      </c>
      <c r="C88" s="153">
        <v>9</v>
      </c>
      <c r="D88" s="163" t="s">
        <v>306</v>
      </c>
      <c r="E88" s="153" t="s">
        <v>70</v>
      </c>
      <c r="F88" s="153" t="s">
        <v>70</v>
      </c>
      <c r="G88" s="155">
        <v>-100000</v>
      </c>
      <c r="H88" s="155">
        <v>-200000</v>
      </c>
      <c r="I88" s="155">
        <v>-200000</v>
      </c>
      <c r="J88" s="155">
        <v>-200000</v>
      </c>
      <c r="K88" s="170"/>
      <c r="L88" s="136"/>
    </row>
    <row r="89" spans="1:12" s="140" customFormat="1" ht="18">
      <c r="A89" s="132" t="s">
        <v>303</v>
      </c>
      <c r="B89" s="162" t="s">
        <v>74</v>
      </c>
      <c r="C89" s="153">
        <v>9</v>
      </c>
      <c r="D89" s="163" t="s">
        <v>307</v>
      </c>
      <c r="E89" s="153"/>
      <c r="F89" s="153" t="s">
        <v>70</v>
      </c>
      <c r="G89" s="155">
        <v>-400000</v>
      </c>
      <c r="H89" s="155">
        <v>-600000</v>
      </c>
      <c r="I89" s="155">
        <v>-700000</v>
      </c>
      <c r="J89" s="155">
        <v>-750000</v>
      </c>
      <c r="K89" s="170"/>
      <c r="L89" s="136"/>
    </row>
    <row r="90" spans="1:12" s="140" customFormat="1" ht="18">
      <c r="A90" s="132" t="s">
        <v>304</v>
      </c>
      <c r="B90" s="162" t="s">
        <v>74</v>
      </c>
      <c r="C90" s="153">
        <v>9</v>
      </c>
      <c r="D90" s="163" t="s">
        <v>308</v>
      </c>
      <c r="E90" s="153"/>
      <c r="F90" s="153" t="s">
        <v>70</v>
      </c>
      <c r="G90" s="155">
        <v>-100000</v>
      </c>
      <c r="H90" s="155">
        <v>-100000</v>
      </c>
      <c r="I90" s="155">
        <v>-100000</v>
      </c>
      <c r="J90" s="155">
        <v>-100000</v>
      </c>
      <c r="K90" s="170"/>
      <c r="L90" s="136"/>
    </row>
    <row r="91" spans="1:12" ht="18">
      <c r="A91" s="5"/>
      <c r="B91" s="5"/>
      <c r="C91" s="5"/>
      <c r="D91" s="51"/>
      <c r="E91" s="51"/>
      <c r="F91" s="51"/>
      <c r="G91" s="212"/>
      <c r="H91" s="212"/>
      <c r="I91" s="212"/>
      <c r="J91" s="212"/>
      <c r="K91" s="169"/>
    </row>
    <row r="92" spans="1:12" s="215" customFormat="1" ht="18">
      <c r="A92" s="232" t="s">
        <v>76</v>
      </c>
      <c r="B92" s="213"/>
      <c r="C92" s="213"/>
      <c r="D92" s="6"/>
      <c r="E92" s="6"/>
      <c r="F92" s="6"/>
      <c r="G92" s="214"/>
      <c r="H92" s="214"/>
      <c r="I92" s="214"/>
      <c r="J92" s="214"/>
      <c r="K92" s="18"/>
    </row>
    <row r="93" spans="1:12" ht="18">
      <c r="A93" s="9"/>
      <c r="B93" s="9"/>
      <c r="C93" s="9"/>
      <c r="D93" s="16" t="s">
        <v>411</v>
      </c>
      <c r="E93" s="16"/>
      <c r="F93" s="16"/>
      <c r="G93" s="17">
        <v>-1500000</v>
      </c>
      <c r="H93" s="17" t="s">
        <v>85</v>
      </c>
      <c r="I93" s="17" t="s">
        <v>85</v>
      </c>
      <c r="J93" s="17" t="s">
        <v>85</v>
      </c>
      <c r="K93" s="178" t="s">
        <v>70</v>
      </c>
    </row>
    <row r="94" spans="1:12" ht="18">
      <c r="A94" s="9"/>
      <c r="B94" s="9"/>
      <c r="C94" s="9"/>
      <c r="D94" s="16" t="s">
        <v>486</v>
      </c>
      <c r="E94" s="16"/>
      <c r="F94" s="16"/>
      <c r="G94" s="17">
        <v>-800000</v>
      </c>
      <c r="H94" s="17">
        <v>-800000</v>
      </c>
      <c r="I94" s="17">
        <v>-800000</v>
      </c>
      <c r="J94" s="17">
        <v>-800000</v>
      </c>
      <c r="K94" s="170" t="s">
        <v>70</v>
      </c>
    </row>
    <row r="95" spans="1:12" ht="18">
      <c r="A95" s="9"/>
      <c r="B95" s="9"/>
      <c r="C95" s="9"/>
      <c r="D95" s="16" t="s">
        <v>424</v>
      </c>
      <c r="E95" s="16"/>
      <c r="F95" s="16"/>
      <c r="G95" s="17">
        <v>-15000000</v>
      </c>
      <c r="H95" s="17">
        <v>-20000000</v>
      </c>
      <c r="I95" s="17">
        <v>-20000000</v>
      </c>
      <c r="J95" s="17">
        <v>-20000000</v>
      </c>
      <c r="K95" s="170" t="s">
        <v>70</v>
      </c>
    </row>
    <row r="96" spans="1:12" ht="18">
      <c r="A96" s="9"/>
      <c r="B96" s="9"/>
      <c r="C96" s="9"/>
      <c r="D96" s="16" t="s">
        <v>345</v>
      </c>
      <c r="E96" s="16"/>
      <c r="F96" s="16"/>
      <c r="G96" s="17">
        <f>SUM(G93:G95)</f>
        <v>-17300000</v>
      </c>
      <c r="H96" s="17">
        <f>SUM(H93:H95)</f>
        <v>-20800000</v>
      </c>
      <c r="I96" s="17">
        <f>SUM(I93:I95)</f>
        <v>-20800000</v>
      </c>
      <c r="J96" s="17">
        <f>SUM(J93:J95)</f>
        <v>-20800000</v>
      </c>
      <c r="K96" s="169"/>
    </row>
    <row r="97" spans="1:12" ht="18">
      <c r="A97" s="5"/>
      <c r="B97" s="5"/>
      <c r="C97" s="5"/>
      <c r="D97" s="51"/>
      <c r="E97" s="51"/>
      <c r="F97" s="51"/>
      <c r="G97" s="212"/>
      <c r="H97" s="212"/>
      <c r="I97" s="212"/>
      <c r="J97" s="212"/>
      <c r="K97" s="169"/>
    </row>
    <row r="98" spans="1:12" ht="25.8">
      <c r="A98" s="35" t="s">
        <v>2</v>
      </c>
      <c r="B98" s="18"/>
      <c r="C98" s="5"/>
      <c r="D98" s="51"/>
      <c r="E98" s="51"/>
      <c r="F98" s="51"/>
      <c r="G98" s="3"/>
      <c r="H98" s="3"/>
      <c r="I98" s="3"/>
      <c r="J98" s="3"/>
      <c r="K98" s="169"/>
    </row>
    <row r="99" spans="1:12" ht="28.8">
      <c r="A99" s="146"/>
      <c r="B99" s="147"/>
      <c r="C99" s="147"/>
      <c r="D99" s="145" t="s">
        <v>210</v>
      </c>
      <c r="E99" s="22" t="s">
        <v>169</v>
      </c>
      <c r="F99" s="22" t="s">
        <v>90</v>
      </c>
      <c r="G99" s="301">
        <v>2020</v>
      </c>
      <c r="H99" s="301">
        <v>2021</v>
      </c>
      <c r="I99" s="301">
        <v>2022</v>
      </c>
      <c r="J99" s="301">
        <v>2023</v>
      </c>
      <c r="K99" s="170"/>
    </row>
    <row r="100" spans="1:12" ht="18">
      <c r="A100" s="132" t="s">
        <v>376</v>
      </c>
      <c r="B100" s="132" t="s">
        <v>71</v>
      </c>
      <c r="C100" s="132">
        <v>2</v>
      </c>
      <c r="D100" s="133" t="s">
        <v>371</v>
      </c>
      <c r="E100" s="132" t="s">
        <v>70</v>
      </c>
      <c r="F100" s="132"/>
      <c r="G100" s="134">
        <v>100000</v>
      </c>
      <c r="H100" s="134">
        <v>150000</v>
      </c>
      <c r="I100" s="134">
        <v>150000</v>
      </c>
      <c r="J100" s="134">
        <v>150000</v>
      </c>
      <c r="K100" s="170"/>
    </row>
    <row r="101" spans="1:12" ht="18">
      <c r="A101" s="132" t="s">
        <v>377</v>
      </c>
      <c r="B101" s="132" t="s">
        <v>71</v>
      </c>
      <c r="C101" s="132">
        <v>2</v>
      </c>
      <c r="D101" s="133" t="s">
        <v>378</v>
      </c>
      <c r="E101" s="132" t="s">
        <v>70</v>
      </c>
      <c r="F101" s="132"/>
      <c r="G101" s="134">
        <v>100000</v>
      </c>
      <c r="H101" s="134">
        <v>100000</v>
      </c>
      <c r="I101" s="134">
        <v>100000</v>
      </c>
      <c r="J101" s="134">
        <v>100000</v>
      </c>
      <c r="K101" s="170"/>
    </row>
    <row r="102" spans="1:12" ht="18">
      <c r="A102" s="142"/>
      <c r="B102" s="142"/>
      <c r="C102" s="142"/>
      <c r="D102" s="143"/>
      <c r="E102" s="142"/>
      <c r="F102" s="142"/>
      <c r="G102" s="144"/>
      <c r="H102" s="144"/>
      <c r="I102" s="144"/>
      <c r="J102" s="144"/>
      <c r="K102" s="302"/>
    </row>
    <row r="103" spans="1:12" s="140" customFormat="1" ht="22.5" customHeight="1">
      <c r="A103" s="157"/>
      <c r="B103" s="209"/>
      <c r="C103" s="209"/>
      <c r="D103" s="145" t="s">
        <v>81</v>
      </c>
      <c r="E103" s="209"/>
      <c r="F103" s="209"/>
      <c r="G103" s="211"/>
      <c r="H103" s="211"/>
      <c r="I103" s="211"/>
      <c r="J103" s="211"/>
      <c r="K103" s="171"/>
      <c r="L103" s="136"/>
    </row>
    <row r="104" spans="1:12" s="140" customFormat="1" ht="22.5" customHeight="1">
      <c r="A104" s="132" t="s">
        <v>384</v>
      </c>
      <c r="B104" s="132" t="s">
        <v>207</v>
      </c>
      <c r="C104" s="132">
        <v>3</v>
      </c>
      <c r="D104" s="133" t="s">
        <v>388</v>
      </c>
      <c r="E104" s="132" t="s">
        <v>70</v>
      </c>
      <c r="F104" s="132"/>
      <c r="G104" s="134">
        <v>570000</v>
      </c>
      <c r="H104" s="134">
        <v>500000</v>
      </c>
      <c r="I104" s="134">
        <v>500000</v>
      </c>
      <c r="J104" s="134">
        <v>500000</v>
      </c>
      <c r="K104" s="170"/>
      <c r="L104" s="136"/>
    </row>
    <row r="105" spans="1:12" s="140" customFormat="1" ht="22.5" customHeight="1">
      <c r="A105" s="132" t="s">
        <v>385</v>
      </c>
      <c r="B105" s="132" t="s">
        <v>207</v>
      </c>
      <c r="C105" s="132">
        <v>3</v>
      </c>
      <c r="D105" s="133" t="s">
        <v>389</v>
      </c>
      <c r="E105" s="132" t="s">
        <v>70</v>
      </c>
      <c r="F105" s="132"/>
      <c r="G105" s="134">
        <v>50000</v>
      </c>
      <c r="H105" s="134">
        <v>50000</v>
      </c>
      <c r="I105" s="134">
        <v>50000</v>
      </c>
      <c r="J105" s="134">
        <v>50000</v>
      </c>
      <c r="K105" s="170"/>
      <c r="L105" s="136"/>
    </row>
    <row r="106" spans="1:12" s="140" customFormat="1" ht="22.5" customHeight="1">
      <c r="D106" s="210"/>
      <c r="E106" s="209"/>
      <c r="F106" s="209"/>
      <c r="G106" s="211"/>
      <c r="H106" s="211"/>
      <c r="I106" s="211"/>
      <c r="J106" s="211"/>
      <c r="K106" s="171"/>
      <c r="L106" s="136"/>
    </row>
    <row r="107" spans="1:12" s="140" customFormat="1" ht="22.5" customHeight="1">
      <c r="A107" s="157"/>
      <c r="B107" s="209"/>
      <c r="C107" s="209"/>
      <c r="D107" s="210"/>
      <c r="E107" s="209"/>
      <c r="F107" s="209"/>
      <c r="G107" s="211"/>
      <c r="H107" s="211"/>
      <c r="I107" s="211"/>
      <c r="J107" s="211"/>
      <c r="K107" s="171"/>
      <c r="L107" s="136"/>
    </row>
    <row r="108" spans="1:12" ht="18">
      <c r="A108" s="132"/>
      <c r="B108" s="132"/>
      <c r="C108" s="132"/>
      <c r="D108" s="141" t="s">
        <v>383</v>
      </c>
      <c r="E108" s="132"/>
      <c r="F108" s="132"/>
      <c r="G108" s="134"/>
      <c r="H108" s="134"/>
      <c r="I108" s="134"/>
      <c r="J108" s="134"/>
      <c r="K108" s="172"/>
    </row>
    <row r="109" spans="1:12" ht="18">
      <c r="A109" s="132" t="s">
        <v>379</v>
      </c>
      <c r="B109" s="132" t="s">
        <v>72</v>
      </c>
      <c r="C109" s="132">
        <v>4</v>
      </c>
      <c r="D109" s="133" t="s">
        <v>381</v>
      </c>
      <c r="E109" s="132" t="s">
        <v>70</v>
      </c>
      <c r="F109" s="132"/>
      <c r="G109" s="134">
        <v>250000</v>
      </c>
      <c r="H109" s="134">
        <v>250000</v>
      </c>
      <c r="I109" s="134">
        <v>250000</v>
      </c>
      <c r="J109" s="134">
        <v>250000</v>
      </c>
      <c r="K109" s="172"/>
    </row>
    <row r="110" spans="1:12" ht="18">
      <c r="A110" s="132" t="s">
        <v>380</v>
      </c>
      <c r="B110" s="132" t="s">
        <v>72</v>
      </c>
      <c r="C110" s="132">
        <v>4</v>
      </c>
      <c r="D110" s="133" t="s">
        <v>382</v>
      </c>
      <c r="E110" s="132" t="s">
        <v>70</v>
      </c>
      <c r="F110" s="299"/>
      <c r="G110" s="134">
        <v>200000</v>
      </c>
      <c r="H110" s="134">
        <v>200000</v>
      </c>
      <c r="I110" s="134">
        <v>200000</v>
      </c>
      <c r="J110" s="134">
        <v>200000</v>
      </c>
      <c r="K110" s="174"/>
    </row>
    <row r="111" spans="1:12" ht="18">
      <c r="A111" s="132" t="s">
        <v>386</v>
      </c>
      <c r="B111" s="132" t="s">
        <v>207</v>
      </c>
      <c r="C111" s="132">
        <v>4</v>
      </c>
      <c r="D111" s="133" t="s">
        <v>387</v>
      </c>
      <c r="E111" s="132" t="s">
        <v>70</v>
      </c>
      <c r="F111" s="299"/>
      <c r="G111" s="134">
        <v>800000</v>
      </c>
      <c r="H111" s="134">
        <v>800000</v>
      </c>
      <c r="I111" s="134">
        <v>800000</v>
      </c>
      <c r="J111" s="134">
        <v>800000</v>
      </c>
      <c r="K111" s="174"/>
    </row>
    <row r="112" spans="1:12" ht="18">
      <c r="A112" s="142"/>
      <c r="B112" s="142"/>
      <c r="C112" s="142"/>
      <c r="D112" s="143"/>
      <c r="E112" s="142"/>
      <c r="F112" s="300"/>
      <c r="G112" s="144"/>
      <c r="H112" s="144"/>
      <c r="I112" s="144"/>
      <c r="J112" s="144"/>
      <c r="K112" s="173"/>
    </row>
    <row r="113" spans="1:11" ht="18">
      <c r="A113" s="135"/>
      <c r="B113" s="136"/>
      <c r="C113" s="136"/>
      <c r="D113" s="136" t="s">
        <v>211</v>
      </c>
      <c r="E113" s="136"/>
      <c r="F113" s="136"/>
      <c r="G113" s="136"/>
      <c r="H113" s="136"/>
      <c r="I113" s="136"/>
      <c r="J113" s="136"/>
      <c r="K113" s="173"/>
    </row>
    <row r="114" spans="1:11" ht="18">
      <c r="A114" s="132" t="s">
        <v>374</v>
      </c>
      <c r="B114" s="132" t="s">
        <v>294</v>
      </c>
      <c r="C114" s="132">
        <v>7</v>
      </c>
      <c r="D114" s="133" t="s">
        <v>375</v>
      </c>
      <c r="E114" s="132" t="s">
        <v>70</v>
      </c>
      <c r="F114" s="132"/>
      <c r="G114" s="134">
        <v>190000</v>
      </c>
      <c r="H114" s="134">
        <v>50000</v>
      </c>
      <c r="I114" s="134">
        <v>190000</v>
      </c>
      <c r="J114" s="134">
        <v>50000</v>
      </c>
      <c r="K114" s="172"/>
    </row>
    <row r="115" spans="1:11" ht="18">
      <c r="A115" s="132"/>
      <c r="B115" s="132"/>
      <c r="C115" s="132"/>
      <c r="D115" s="133"/>
      <c r="E115" s="132"/>
      <c r="F115" s="132"/>
      <c r="G115" s="134"/>
      <c r="H115" s="134"/>
      <c r="I115" s="134"/>
      <c r="J115" s="134"/>
      <c r="K115" s="170"/>
    </row>
    <row r="116" spans="1:11" ht="18">
      <c r="A116" s="132"/>
      <c r="B116" s="132"/>
      <c r="C116" s="132"/>
      <c r="D116" s="141" t="s">
        <v>400</v>
      </c>
      <c r="E116" s="132"/>
      <c r="F116" s="132"/>
      <c r="G116" s="134"/>
      <c r="H116" s="134"/>
      <c r="I116" s="134"/>
      <c r="J116" s="134"/>
      <c r="K116" s="170"/>
    </row>
    <row r="117" spans="1:11" ht="18">
      <c r="A117" s="132" t="s">
        <v>390</v>
      </c>
      <c r="B117" s="132" t="s">
        <v>74</v>
      </c>
      <c r="C117" s="132">
        <v>9</v>
      </c>
      <c r="D117" s="133" t="s">
        <v>395</v>
      </c>
      <c r="E117" s="132" t="s">
        <v>70</v>
      </c>
      <c r="F117" s="132"/>
      <c r="G117" s="134"/>
      <c r="H117" s="134">
        <v>300000</v>
      </c>
      <c r="I117" s="134"/>
      <c r="J117" s="134"/>
      <c r="K117" s="170"/>
    </row>
    <row r="118" spans="1:11" ht="18">
      <c r="A118" s="132" t="s">
        <v>391</v>
      </c>
      <c r="B118" s="132" t="s">
        <v>74</v>
      </c>
      <c r="C118" s="132">
        <v>9</v>
      </c>
      <c r="D118" s="133" t="s">
        <v>396</v>
      </c>
      <c r="E118" s="132" t="s">
        <v>70</v>
      </c>
      <c r="F118" s="132"/>
      <c r="G118" s="134"/>
      <c r="H118" s="134">
        <v>700000</v>
      </c>
      <c r="I118" s="134"/>
      <c r="J118" s="134"/>
      <c r="K118" s="170"/>
    </row>
    <row r="119" spans="1:11" ht="18">
      <c r="A119" s="132" t="s">
        <v>392</v>
      </c>
      <c r="B119" s="132" t="s">
        <v>74</v>
      </c>
      <c r="C119" s="132">
        <v>9</v>
      </c>
      <c r="D119" s="133" t="s">
        <v>397</v>
      </c>
      <c r="E119" s="132" t="s">
        <v>70</v>
      </c>
      <c r="F119" s="132"/>
      <c r="G119" s="134">
        <v>100000</v>
      </c>
      <c r="H119" s="134">
        <v>100000</v>
      </c>
      <c r="I119" s="134">
        <v>100000</v>
      </c>
      <c r="J119" s="134">
        <v>100000</v>
      </c>
      <c r="K119" s="172"/>
    </row>
    <row r="120" spans="1:11" ht="18">
      <c r="A120" s="132" t="s">
        <v>393</v>
      </c>
      <c r="B120" s="132" t="s">
        <v>74</v>
      </c>
      <c r="C120" s="132">
        <v>9</v>
      </c>
      <c r="D120" s="133" t="s">
        <v>398</v>
      </c>
      <c r="E120" s="132" t="s">
        <v>70</v>
      </c>
      <c r="F120" s="132"/>
      <c r="G120" s="134">
        <v>3000000</v>
      </c>
      <c r="H120" s="134">
        <v>3000000</v>
      </c>
      <c r="I120" s="134">
        <v>3000000</v>
      </c>
      <c r="J120" s="134">
        <v>3000000</v>
      </c>
      <c r="K120" s="172"/>
    </row>
    <row r="121" spans="1:11" ht="72">
      <c r="A121" s="167" t="s">
        <v>394</v>
      </c>
      <c r="B121" s="132" t="s">
        <v>74</v>
      </c>
      <c r="C121" s="132">
        <v>9</v>
      </c>
      <c r="D121" s="133" t="s">
        <v>399</v>
      </c>
      <c r="E121" s="132" t="s">
        <v>70</v>
      </c>
      <c r="F121" s="132"/>
      <c r="G121" s="134">
        <v>150000</v>
      </c>
      <c r="H121" s="134">
        <v>150000</v>
      </c>
      <c r="I121" s="134">
        <v>150000</v>
      </c>
      <c r="J121" s="134">
        <v>150000</v>
      </c>
      <c r="K121" s="172"/>
    </row>
    <row r="122" spans="1:11" ht="18">
      <c r="A122" s="216"/>
      <c r="B122" s="216"/>
      <c r="C122" s="216"/>
      <c r="D122" s="67"/>
      <c r="E122" s="67"/>
      <c r="F122" s="67"/>
      <c r="G122" s="217"/>
      <c r="H122" s="217"/>
      <c r="I122" s="217"/>
      <c r="J122" s="217"/>
      <c r="K122" s="173"/>
    </row>
    <row r="123" spans="1:11" ht="18">
      <c r="A123" s="14" t="s">
        <v>47</v>
      </c>
      <c r="B123" s="24"/>
      <c r="C123" s="11"/>
      <c r="D123" s="13"/>
      <c r="E123" s="13"/>
      <c r="F123" s="13"/>
      <c r="G123" s="15"/>
      <c r="H123" s="15"/>
      <c r="I123" s="15"/>
      <c r="J123" s="15"/>
      <c r="K123" s="172"/>
    </row>
    <row r="124" spans="1:11" ht="18">
      <c r="A124" s="9"/>
      <c r="B124" s="9"/>
      <c r="C124" s="9"/>
      <c r="D124" s="16" t="s">
        <v>414</v>
      </c>
      <c r="E124" s="16"/>
      <c r="F124" s="16"/>
      <c r="G124" s="17"/>
      <c r="H124" s="17">
        <v>500000</v>
      </c>
      <c r="I124" s="17"/>
      <c r="J124" s="17"/>
      <c r="K124" s="172" t="s">
        <v>70</v>
      </c>
    </row>
    <row r="125" spans="1:11" ht="18">
      <c r="A125" s="9"/>
      <c r="B125" s="9"/>
      <c r="C125" s="9"/>
      <c r="D125" s="16" t="s">
        <v>487</v>
      </c>
      <c r="E125" s="16"/>
      <c r="F125" s="16"/>
      <c r="G125" s="17">
        <v>2500000</v>
      </c>
      <c r="H125" s="17">
        <v>2500000</v>
      </c>
      <c r="I125" s="17">
        <v>2500000</v>
      </c>
      <c r="J125" s="17">
        <v>2500000</v>
      </c>
      <c r="K125" s="172" t="s">
        <v>70</v>
      </c>
    </row>
    <row r="126" spans="1:11" ht="18">
      <c r="A126" s="9"/>
      <c r="B126" s="9"/>
      <c r="C126" s="9"/>
      <c r="D126" s="16" t="s">
        <v>423</v>
      </c>
      <c r="E126" s="16"/>
      <c r="F126" s="16"/>
      <c r="G126" s="17">
        <v>250000</v>
      </c>
      <c r="H126" s="17"/>
      <c r="I126" s="17"/>
      <c r="J126" s="17"/>
      <c r="K126" s="172" t="s">
        <v>70</v>
      </c>
    </row>
    <row r="127" spans="1:11" ht="18">
      <c r="A127" s="294"/>
      <c r="B127" s="294"/>
      <c r="C127" s="294"/>
      <c r="D127" s="295" t="s">
        <v>345</v>
      </c>
      <c r="E127" s="295"/>
      <c r="F127" s="295"/>
      <c r="G127" s="296">
        <f>SUM(G124:G126)</f>
        <v>2750000</v>
      </c>
      <c r="H127" s="296">
        <f>SUM(H124:H126)</f>
        <v>3000000</v>
      </c>
      <c r="I127" s="296">
        <f>SUM(I124:I126)</f>
        <v>2500000</v>
      </c>
      <c r="J127" s="296">
        <f>SUM(J124:J126)</f>
        <v>2500000</v>
      </c>
      <c r="K127" s="175"/>
    </row>
    <row r="128" spans="1:11" ht="25.8">
      <c r="A128" s="35" t="s">
        <v>5</v>
      </c>
      <c r="B128" s="18"/>
      <c r="C128" s="5"/>
      <c r="D128" s="51"/>
      <c r="E128" s="51"/>
      <c r="F128" s="51"/>
      <c r="G128" s="3"/>
      <c r="H128" s="3"/>
      <c r="I128" s="3"/>
      <c r="J128" s="3"/>
      <c r="K128" s="175"/>
    </row>
    <row r="129" spans="1:12" ht="32.25" customHeight="1">
      <c r="A129" s="27" t="s">
        <v>91</v>
      </c>
      <c r="B129" s="27" t="s">
        <v>80</v>
      </c>
      <c r="C129" s="27" t="s">
        <v>79</v>
      </c>
      <c r="D129" s="27"/>
      <c r="E129" s="28" t="s">
        <v>92</v>
      </c>
      <c r="F129" s="28" t="s">
        <v>173</v>
      </c>
      <c r="G129" s="52">
        <v>2020</v>
      </c>
      <c r="H129" s="52">
        <v>2021</v>
      </c>
      <c r="I129" s="52">
        <v>2022</v>
      </c>
      <c r="J129" s="52">
        <v>2023</v>
      </c>
      <c r="K129" s="52"/>
    </row>
    <row r="130" spans="1:12" ht="18">
      <c r="A130" s="146"/>
      <c r="B130" s="147"/>
      <c r="C130" s="147"/>
      <c r="D130" s="145" t="s">
        <v>141</v>
      </c>
      <c r="E130" s="22"/>
      <c r="F130" s="22"/>
      <c r="G130" s="148"/>
      <c r="H130" s="148"/>
      <c r="I130" s="148"/>
      <c r="J130" s="148"/>
      <c r="K130" s="170"/>
    </row>
    <row r="131" spans="1:12" ht="18">
      <c r="A131" s="132" t="s">
        <v>355</v>
      </c>
      <c r="B131" s="149" t="s">
        <v>71</v>
      </c>
      <c r="C131" s="150">
        <v>12</v>
      </c>
      <c r="D131" s="133" t="s">
        <v>365</v>
      </c>
      <c r="E131" s="150" t="s">
        <v>70</v>
      </c>
      <c r="F131" s="132"/>
      <c r="G131" s="151">
        <v>0</v>
      </c>
      <c r="H131" s="151">
        <v>1500000</v>
      </c>
      <c r="I131" s="151">
        <v>0</v>
      </c>
      <c r="J131" s="151">
        <v>0</v>
      </c>
      <c r="K131" s="172"/>
    </row>
    <row r="132" spans="1:12" ht="18">
      <c r="A132" s="132" t="s">
        <v>356</v>
      </c>
      <c r="B132" s="149" t="s">
        <v>71</v>
      </c>
      <c r="C132" s="150">
        <v>12</v>
      </c>
      <c r="D132" s="133" t="s">
        <v>366</v>
      </c>
      <c r="E132" s="150" t="s">
        <v>70</v>
      </c>
      <c r="F132" s="132"/>
      <c r="G132" s="151">
        <v>2600000</v>
      </c>
      <c r="H132" s="151">
        <v>0</v>
      </c>
      <c r="I132" s="151">
        <v>0</v>
      </c>
      <c r="J132" s="151">
        <v>0</v>
      </c>
      <c r="K132" s="172"/>
    </row>
    <row r="133" spans="1:12" ht="18">
      <c r="A133" s="132" t="s">
        <v>357</v>
      </c>
      <c r="B133" s="149" t="s">
        <v>71</v>
      </c>
      <c r="C133" s="150">
        <v>12</v>
      </c>
      <c r="D133" s="133" t="s">
        <v>367</v>
      </c>
      <c r="E133" s="150" t="s">
        <v>70</v>
      </c>
      <c r="F133" s="132"/>
      <c r="G133" s="151">
        <v>0</v>
      </c>
      <c r="H133" s="151">
        <v>2000000</v>
      </c>
      <c r="I133" s="151">
        <v>2000000</v>
      </c>
      <c r="J133" s="151">
        <v>2000000</v>
      </c>
      <c r="K133" s="172"/>
    </row>
    <row r="134" spans="1:12" ht="18">
      <c r="A134" s="132" t="s">
        <v>358</v>
      </c>
      <c r="B134" s="149" t="s">
        <v>71</v>
      </c>
      <c r="C134" s="150">
        <v>12</v>
      </c>
      <c r="D134" s="133" t="s">
        <v>368</v>
      </c>
      <c r="E134" s="150" t="s">
        <v>70</v>
      </c>
      <c r="F134" s="132"/>
      <c r="G134" s="151">
        <v>350000</v>
      </c>
      <c r="H134" s="151">
        <v>540000</v>
      </c>
      <c r="I134" s="151">
        <v>640000</v>
      </c>
      <c r="J134" s="151">
        <v>0</v>
      </c>
      <c r="K134" s="172"/>
      <c r="L134" s="3"/>
    </row>
    <row r="135" spans="1:12" ht="18">
      <c r="A135" s="132" t="s">
        <v>359</v>
      </c>
      <c r="B135" s="149" t="s">
        <v>71</v>
      </c>
      <c r="C135" s="150">
        <v>12</v>
      </c>
      <c r="D135" s="133" t="s">
        <v>143</v>
      </c>
      <c r="E135" s="150" t="s">
        <v>70</v>
      </c>
      <c r="F135" s="132"/>
      <c r="G135" s="151">
        <v>372000</v>
      </c>
      <c r="H135" s="151">
        <v>372000</v>
      </c>
      <c r="I135" s="151">
        <v>372000</v>
      </c>
      <c r="J135" s="151">
        <v>372000</v>
      </c>
      <c r="K135" s="172"/>
    </row>
    <row r="136" spans="1:12" ht="17.25" customHeight="1">
      <c r="A136" s="132" t="s">
        <v>360</v>
      </c>
      <c r="B136" s="149" t="s">
        <v>71</v>
      </c>
      <c r="C136" s="150">
        <v>12</v>
      </c>
      <c r="D136" s="133" t="s">
        <v>369</v>
      </c>
      <c r="E136" s="150" t="s">
        <v>70</v>
      </c>
      <c r="F136" s="132"/>
      <c r="G136" s="151">
        <v>350000</v>
      </c>
      <c r="H136" s="151"/>
      <c r="I136" s="151"/>
      <c r="J136" s="151">
        <v>0</v>
      </c>
      <c r="K136" s="172"/>
    </row>
    <row r="137" spans="1:12" ht="19.5" customHeight="1">
      <c r="A137" s="132" t="s">
        <v>361</v>
      </c>
      <c r="B137" s="149" t="s">
        <v>71</v>
      </c>
      <c r="C137" s="150">
        <v>12</v>
      </c>
      <c r="D137" s="133" t="s">
        <v>370</v>
      </c>
      <c r="E137" s="150" t="s">
        <v>70</v>
      </c>
      <c r="F137" s="132"/>
      <c r="G137" s="151">
        <v>1995000</v>
      </c>
      <c r="H137" s="151">
        <v>1995000</v>
      </c>
      <c r="I137" s="151">
        <v>1995000</v>
      </c>
      <c r="J137" s="151">
        <v>1995000</v>
      </c>
      <c r="K137" s="172"/>
    </row>
    <row r="138" spans="1:12" ht="18">
      <c r="A138" s="132" t="s">
        <v>362</v>
      </c>
      <c r="B138" s="149" t="s">
        <v>71</v>
      </c>
      <c r="C138" s="150">
        <v>12</v>
      </c>
      <c r="D138" s="133" t="s">
        <v>371</v>
      </c>
      <c r="E138" s="150" t="s">
        <v>70</v>
      </c>
      <c r="F138" s="132"/>
      <c r="G138" s="151">
        <v>540000</v>
      </c>
      <c r="H138" s="151">
        <v>0</v>
      </c>
      <c r="I138" s="151">
        <v>0</v>
      </c>
      <c r="J138" s="151">
        <v>0</v>
      </c>
      <c r="K138" s="172"/>
    </row>
    <row r="139" spans="1:12" ht="18">
      <c r="A139" s="132" t="s">
        <v>363</v>
      </c>
      <c r="B139" s="149" t="s">
        <v>71</v>
      </c>
      <c r="C139" s="150">
        <v>12</v>
      </c>
      <c r="D139" s="133" t="s">
        <v>372</v>
      </c>
      <c r="E139" s="150" t="s">
        <v>70</v>
      </c>
      <c r="F139" s="132"/>
      <c r="G139" s="151">
        <v>90000</v>
      </c>
      <c r="H139" s="151">
        <v>0</v>
      </c>
      <c r="I139" s="151">
        <v>0</v>
      </c>
      <c r="J139" s="151">
        <v>0</v>
      </c>
      <c r="K139" s="172"/>
    </row>
    <row r="140" spans="1:12" ht="57.6">
      <c r="A140" s="167" t="s">
        <v>364</v>
      </c>
      <c r="B140" s="149" t="s">
        <v>71</v>
      </c>
      <c r="C140" s="150">
        <v>12</v>
      </c>
      <c r="D140" s="133" t="s">
        <v>373</v>
      </c>
      <c r="E140" s="150" t="s">
        <v>70</v>
      </c>
      <c r="F140" s="132"/>
      <c r="G140" s="151">
        <v>300000</v>
      </c>
      <c r="H140" s="151"/>
      <c r="I140" s="151"/>
      <c r="J140" s="151"/>
      <c r="K140" s="172"/>
    </row>
    <row r="141" spans="1:12" ht="18">
      <c r="A141" s="142"/>
      <c r="B141" s="142"/>
      <c r="C141" s="142"/>
      <c r="D141" s="143"/>
      <c r="E141" s="142"/>
      <c r="F141" s="142"/>
      <c r="G141" s="144"/>
      <c r="H141" s="144"/>
      <c r="I141" s="144"/>
      <c r="J141" s="144"/>
      <c r="K141" s="173"/>
    </row>
    <row r="142" spans="1:12" ht="18">
      <c r="A142" s="65"/>
      <c r="B142" s="18"/>
      <c r="C142" s="5"/>
      <c r="D142" s="51"/>
      <c r="E142" s="51"/>
      <c r="F142" s="51"/>
      <c r="G142" s="3"/>
      <c r="H142" s="3"/>
      <c r="I142" s="3"/>
      <c r="J142" s="3"/>
      <c r="K142" s="175"/>
    </row>
    <row r="143" spans="1:12" ht="31.2" hidden="1">
      <c r="A143" s="11">
        <v>22</v>
      </c>
      <c r="B143" s="11"/>
      <c r="C143" s="11"/>
      <c r="D143" s="13"/>
      <c r="E143" s="13"/>
      <c r="F143" s="13"/>
      <c r="G143" s="218"/>
      <c r="H143" s="218"/>
      <c r="I143" s="218"/>
      <c r="J143" s="219">
        <v>9.9999999999999998E-67</v>
      </c>
      <c r="K143" s="172"/>
    </row>
    <row r="144" spans="1:12" ht="18">
      <c r="A144" s="14" t="s">
        <v>48</v>
      </c>
      <c r="B144" s="24"/>
      <c r="C144" s="11"/>
      <c r="D144" s="13"/>
      <c r="E144" s="13"/>
      <c r="F144" s="13"/>
      <c r="G144" s="23"/>
      <c r="H144" s="23"/>
      <c r="I144" s="23"/>
      <c r="J144" s="23"/>
      <c r="K144" s="172"/>
    </row>
    <row r="145" spans="1:14" ht="18">
      <c r="A145" s="9"/>
      <c r="B145" s="9"/>
      <c r="C145" s="9"/>
      <c r="D145" s="16" t="s">
        <v>422</v>
      </c>
      <c r="E145" s="16"/>
      <c r="F145" s="16"/>
      <c r="G145" s="17">
        <v>2500000</v>
      </c>
      <c r="H145" s="17">
        <v>2500000</v>
      </c>
      <c r="I145" s="17">
        <v>2500000</v>
      </c>
      <c r="J145" s="17">
        <v>2500000</v>
      </c>
      <c r="K145" s="172" t="s">
        <v>70</v>
      </c>
    </row>
    <row r="146" spans="1:14" ht="18">
      <c r="A146" s="9"/>
      <c r="B146" s="9"/>
      <c r="C146" s="9"/>
      <c r="D146" s="16" t="s">
        <v>353</v>
      </c>
      <c r="E146" s="16"/>
      <c r="F146" s="16"/>
      <c r="G146" s="17">
        <f>SUM(G145:G145)</f>
        <v>2500000</v>
      </c>
      <c r="H146" s="17">
        <f>SUM(H145:H145)</f>
        <v>2500000</v>
      </c>
      <c r="I146" s="17">
        <f>SUM(I145:I145)</f>
        <v>2500000</v>
      </c>
      <c r="J146" s="17">
        <f>SUM(J145:J145)</f>
        <v>2500000</v>
      </c>
      <c r="K146" s="169"/>
    </row>
    <row r="147" spans="1:14" ht="18">
      <c r="A147" s="298" t="s">
        <v>40</v>
      </c>
      <c r="B147" s="18"/>
      <c r="C147" s="5"/>
      <c r="D147" s="51"/>
      <c r="E147" s="51"/>
      <c r="F147" s="51"/>
      <c r="G147" s="3"/>
      <c r="H147" s="3"/>
      <c r="I147" s="3"/>
      <c r="J147" s="3"/>
      <c r="K147" s="169"/>
    </row>
    <row r="148" spans="1:14" ht="18" hidden="1">
      <c r="A148" s="65"/>
      <c r="B148" s="18"/>
      <c r="C148" s="5"/>
      <c r="D148" s="13" t="s">
        <v>77</v>
      </c>
      <c r="E148" s="13"/>
      <c r="F148" s="13"/>
      <c r="G148" s="19">
        <f>SUMIF($K$57:$K$95,"X",G57:G95)</f>
        <v>-17300000</v>
      </c>
      <c r="H148" s="19">
        <f>SUMIF($K$57:$K$95,"X",H57:H95)</f>
        <v>-20800000</v>
      </c>
      <c r="I148" s="19">
        <f>SUMIF($K$57:$K$95,"X",I57:I95)</f>
        <v>-20800000</v>
      </c>
      <c r="J148" s="19">
        <f>SUMIF($K$57:$K$95,"X",J57:J95)</f>
        <v>-20800000</v>
      </c>
      <c r="K148" s="169"/>
      <c r="L148" s="220"/>
      <c r="M148" s="220"/>
      <c r="N148" s="220"/>
    </row>
    <row r="149" spans="1:14" ht="14.4" hidden="1">
      <c r="A149" s="5"/>
      <c r="B149" s="5"/>
      <c r="C149" s="5"/>
      <c r="D149" s="13" t="s">
        <v>53</v>
      </c>
      <c r="E149" s="13"/>
      <c r="F149" s="13"/>
      <c r="G149" s="19">
        <f>SUMIF($K$100:$K$126,"X",G100:G126)</f>
        <v>2750000</v>
      </c>
      <c r="H149" s="19">
        <f>SUMIF($K$100:$K$126,"X",H100:H126)</f>
        <v>3000000</v>
      </c>
      <c r="I149" s="19">
        <f>SUMIF($K$100:$K$126,"X",I100:I126)</f>
        <v>2500000</v>
      </c>
      <c r="J149" s="19">
        <f>SUMIF($K$100:$K$126,"X",J100:J126)</f>
        <v>2500000</v>
      </c>
      <c r="K149" s="5"/>
      <c r="L149" s="220"/>
      <c r="M149" s="220"/>
      <c r="N149" s="220"/>
    </row>
    <row r="150" spans="1:14" ht="14.4" hidden="1">
      <c r="A150" s="5"/>
      <c r="B150" s="5"/>
      <c r="C150" s="5"/>
      <c r="D150" s="13" t="s">
        <v>54</v>
      </c>
      <c r="E150" s="13"/>
      <c r="F150" s="13"/>
      <c r="G150" s="19">
        <f>SUMIF($K$129:$K$145,"x",G129:G145)</f>
        <v>2500000</v>
      </c>
      <c r="H150" s="19">
        <f>SUMIF($K$129:$K$145,"x",H129:H145)</f>
        <v>2500000</v>
      </c>
      <c r="I150" s="19">
        <f>SUMIF($K$129:$K$145,"x",I129:I145)</f>
        <v>2500000</v>
      </c>
      <c r="J150" s="19">
        <f>SUMIF($K$129:$K$145,"x",J129:J145)</f>
        <v>2500000</v>
      </c>
      <c r="K150" s="5"/>
      <c r="L150" s="220"/>
      <c r="M150" s="220"/>
      <c r="N150" s="220"/>
    </row>
    <row r="151" spans="1:14" ht="14.4" hidden="1">
      <c r="A151" s="5"/>
      <c r="B151" s="5"/>
      <c r="C151" s="5"/>
      <c r="D151" s="12" t="s">
        <v>55</v>
      </c>
      <c r="E151" s="12"/>
      <c r="F151" s="12"/>
      <c r="G151" s="20">
        <f>SUM(G148:G150)</f>
        <v>-12050000</v>
      </c>
      <c r="H151" s="20">
        <f t="shared" ref="H151:J151" si="4">SUM(H148:H150)</f>
        <v>-15300000</v>
      </c>
      <c r="I151" s="20">
        <f t="shared" si="4"/>
        <v>-15800000</v>
      </c>
      <c r="J151" s="20">
        <f t="shared" si="4"/>
        <v>-15800000</v>
      </c>
      <c r="K151" s="5"/>
    </row>
    <row r="152" spans="1:14" hidden="1">
      <c r="A152" s="5"/>
      <c r="B152" s="5"/>
      <c r="C152" s="5"/>
      <c r="D152" s="51"/>
      <c r="E152" s="51"/>
      <c r="F152" s="51"/>
      <c r="G152" s="3"/>
      <c r="H152" s="3"/>
      <c r="I152" s="3"/>
      <c r="J152" s="3"/>
      <c r="K152" s="5"/>
    </row>
    <row r="153" spans="1:14" ht="14.4" hidden="1">
      <c r="A153" s="5"/>
      <c r="B153" s="5"/>
      <c r="C153" s="5"/>
      <c r="D153" s="233" t="s">
        <v>250</v>
      </c>
      <c r="E153" s="235"/>
      <c r="F153" s="235"/>
      <c r="G153" s="236"/>
      <c r="H153" s="236"/>
      <c r="I153" s="236"/>
      <c r="J153" s="236"/>
      <c r="K153" s="5"/>
    </row>
    <row r="154" spans="1:14" ht="14.4" hidden="1">
      <c r="A154" s="5"/>
      <c r="B154" s="5"/>
      <c r="C154" s="5"/>
      <c r="D154" s="234" t="s">
        <v>251</v>
      </c>
      <c r="E154" s="235"/>
      <c r="F154" s="235"/>
      <c r="G154" s="237">
        <v>17741700</v>
      </c>
      <c r="H154" s="237">
        <v>19293600</v>
      </c>
      <c r="I154" s="237">
        <v>12757600</v>
      </c>
      <c r="J154" s="237">
        <v>21648100</v>
      </c>
      <c r="K154" s="5"/>
    </row>
    <row r="155" spans="1:14" ht="14.4" hidden="1">
      <c r="A155" s="5"/>
      <c r="B155" s="5"/>
      <c r="C155" s="5"/>
      <c r="D155" s="234" t="s">
        <v>54</v>
      </c>
      <c r="E155" s="235"/>
      <c r="F155" s="235"/>
      <c r="G155" s="238">
        <f>SUM(G150)</f>
        <v>2500000</v>
      </c>
      <c r="H155" s="238">
        <f t="shared" ref="H155:J155" si="5">SUM(H150)</f>
        <v>2500000</v>
      </c>
      <c r="I155" s="238">
        <f t="shared" si="5"/>
        <v>2500000</v>
      </c>
      <c r="J155" s="238">
        <f t="shared" si="5"/>
        <v>2500000</v>
      </c>
      <c r="K155" s="5"/>
    </row>
    <row r="156" spans="1:14" ht="14.4" hidden="1">
      <c r="A156" s="5"/>
      <c r="B156" s="5"/>
      <c r="C156" s="5"/>
      <c r="D156" s="240" t="s">
        <v>253</v>
      </c>
      <c r="E156" s="239"/>
      <c r="F156" s="239"/>
      <c r="G156" s="58">
        <f>SUM(G154:G155)</f>
        <v>20241700</v>
      </c>
      <c r="H156" s="58">
        <f t="shared" ref="H156:J156" si="6">SUM(H154:H155)</f>
        <v>21793600</v>
      </c>
      <c r="I156" s="58">
        <f t="shared" si="6"/>
        <v>15257600</v>
      </c>
      <c r="J156" s="58">
        <f t="shared" si="6"/>
        <v>24148100</v>
      </c>
      <c r="K156" s="5"/>
    </row>
    <row r="157" spans="1:14" ht="14.4" hidden="1">
      <c r="A157" s="5"/>
      <c r="B157" s="5"/>
      <c r="C157" s="5"/>
      <c r="D157" s="13" t="s">
        <v>342</v>
      </c>
      <c r="E157" s="235"/>
      <c r="F157" s="235"/>
      <c r="G157" s="56">
        <v>43943418</v>
      </c>
      <c r="H157" s="56">
        <v>43943418</v>
      </c>
      <c r="I157" s="56">
        <v>43943418</v>
      </c>
      <c r="J157" s="56">
        <v>43943418</v>
      </c>
      <c r="K157" s="5"/>
    </row>
    <row r="158" spans="1:14" ht="14.4" hidden="1">
      <c r="A158" s="5"/>
      <c r="B158" s="5"/>
      <c r="C158" s="5"/>
      <c r="D158" s="12" t="s">
        <v>254</v>
      </c>
      <c r="E158" s="239"/>
      <c r="F158" s="239"/>
      <c r="G158" s="58">
        <f t="shared" ref="G158:J158" si="7">SUM(G157-G156)</f>
        <v>23701718</v>
      </c>
      <c r="H158" s="58">
        <f t="shared" si="7"/>
        <v>22149818</v>
      </c>
      <c r="I158" s="58">
        <f t="shared" si="7"/>
        <v>28685818</v>
      </c>
      <c r="J158" s="58">
        <f t="shared" si="7"/>
        <v>19795318</v>
      </c>
      <c r="K158" s="5"/>
    </row>
    <row r="159" spans="1:14" hidden="1">
      <c r="A159" s="5"/>
      <c r="B159" s="5"/>
      <c r="C159" s="5"/>
      <c r="D159" s="51"/>
      <c r="E159" s="51"/>
      <c r="F159" s="51"/>
      <c r="G159" s="3"/>
      <c r="H159" s="3"/>
      <c r="I159" s="3"/>
      <c r="J159" s="3"/>
      <c r="K159" s="5"/>
    </row>
    <row r="160" spans="1:14" hidden="1">
      <c r="A160" s="5"/>
      <c r="B160" s="5"/>
      <c r="C160" s="5"/>
      <c r="D160" s="51"/>
      <c r="E160" s="51"/>
      <c r="F160" s="51"/>
      <c r="G160" s="3"/>
      <c r="H160" s="3"/>
      <c r="I160" s="3"/>
      <c r="J160" s="3"/>
      <c r="K160" s="5"/>
    </row>
    <row r="161" spans="1:11" ht="28.8" hidden="1">
      <c r="A161" s="5"/>
      <c r="B161" s="5"/>
      <c r="C161" s="5"/>
      <c r="D161" s="21" t="s">
        <v>179</v>
      </c>
      <c r="E161" s="21"/>
      <c r="F161" s="21"/>
      <c r="G161" s="54">
        <f>G45</f>
        <v>-17330259</v>
      </c>
      <c r="H161" s="54">
        <f>H45</f>
        <v>-8749901</v>
      </c>
      <c r="I161" s="54">
        <f>I45</f>
        <v>-23607698</v>
      </c>
      <c r="J161" s="54">
        <f>J45</f>
        <v>-15930261</v>
      </c>
      <c r="K161" s="5"/>
    </row>
    <row r="162" spans="1:11" hidden="1">
      <c r="A162" s="5"/>
      <c r="B162" s="5"/>
      <c r="C162" s="5"/>
      <c r="D162" s="51"/>
      <c r="E162" s="51"/>
      <c r="F162" s="51"/>
      <c r="G162" s="3"/>
      <c r="H162" s="3"/>
      <c r="I162" s="3"/>
      <c r="J162" s="3"/>
      <c r="K162" s="5"/>
    </row>
    <row r="163" spans="1:11" hidden="1">
      <c r="A163" s="5"/>
      <c r="B163" s="5"/>
      <c r="C163" s="5"/>
      <c r="D163" s="51"/>
      <c r="E163" s="51"/>
      <c r="F163" s="51"/>
      <c r="G163" s="3"/>
      <c r="H163" s="3"/>
      <c r="I163" s="3"/>
      <c r="J163" s="3"/>
      <c r="K163" s="5"/>
    </row>
    <row r="164" spans="1:11" ht="14.4" hidden="1">
      <c r="A164" s="5"/>
      <c r="B164" s="5"/>
      <c r="C164" s="3"/>
      <c r="D164" s="30" t="s">
        <v>10</v>
      </c>
      <c r="E164" s="30"/>
      <c r="F164" s="30"/>
      <c r="G164" s="221"/>
      <c r="H164" s="222"/>
      <c r="I164" s="222"/>
      <c r="J164" s="223"/>
      <c r="K164" s="5"/>
    </row>
    <row r="165" spans="1:11" ht="14.4" hidden="1">
      <c r="A165" s="5"/>
      <c r="B165" s="5"/>
      <c r="C165" s="3"/>
      <c r="D165" s="29" t="s">
        <v>6</v>
      </c>
      <c r="E165" s="29"/>
      <c r="F165" s="29"/>
      <c r="G165" s="27">
        <v>2020</v>
      </c>
      <c r="H165" s="27">
        <v>2021</v>
      </c>
      <c r="I165" s="27">
        <v>2022</v>
      </c>
      <c r="J165" s="27">
        <v>2023</v>
      </c>
      <c r="K165" s="5"/>
    </row>
    <row r="166" spans="1:11" ht="18" hidden="1" customHeight="1">
      <c r="A166" s="5"/>
      <c r="B166" s="5"/>
      <c r="C166" s="3"/>
      <c r="D166" s="29" t="s">
        <v>7</v>
      </c>
      <c r="E166" s="29"/>
      <c r="F166" s="29"/>
      <c r="G166" s="224">
        <v>30723818</v>
      </c>
      <c r="H166" s="66">
        <f>G168</f>
        <v>13393559</v>
      </c>
      <c r="I166" s="66">
        <f>SUM(H168)</f>
        <v>4643658</v>
      </c>
      <c r="J166" s="66">
        <f>SUM(I168)</f>
        <v>-18964040</v>
      </c>
      <c r="K166" s="176"/>
    </row>
    <row r="167" spans="1:11" ht="14.4" hidden="1">
      <c r="A167" s="5"/>
      <c r="B167" s="5"/>
      <c r="C167" s="3"/>
      <c r="D167" s="29" t="s">
        <v>8</v>
      </c>
      <c r="E167" s="29"/>
      <c r="F167" s="29"/>
      <c r="G167" s="56">
        <f>G45</f>
        <v>-17330259</v>
      </c>
      <c r="H167" s="56">
        <f>H45</f>
        <v>-8749901</v>
      </c>
      <c r="I167" s="56">
        <f>I45</f>
        <v>-23607698</v>
      </c>
      <c r="J167" s="56">
        <f>J45</f>
        <v>-15930261</v>
      </c>
      <c r="K167" s="5"/>
    </row>
    <row r="168" spans="1:11" ht="14.4" hidden="1">
      <c r="A168" s="5"/>
      <c r="B168" s="5"/>
      <c r="C168" s="3"/>
      <c r="D168" s="29" t="s">
        <v>9</v>
      </c>
      <c r="E168" s="29"/>
      <c r="F168" s="29"/>
      <c r="G168" s="58">
        <f>G166+G167</f>
        <v>13393559</v>
      </c>
      <c r="H168" s="61">
        <f>SUM(H166:H167)</f>
        <v>4643658</v>
      </c>
      <c r="I168" s="61">
        <f>SUM(I166:I167)</f>
        <v>-18964040</v>
      </c>
      <c r="J168" s="61">
        <f>SUM(J166:J167)</f>
        <v>-34894301</v>
      </c>
      <c r="K168" s="5"/>
    </row>
    <row r="169" spans="1:11" ht="14.4" hidden="1">
      <c r="A169" s="5"/>
      <c r="B169" s="5"/>
      <c r="C169" s="3"/>
      <c r="D169" s="126"/>
      <c r="E169" s="126"/>
      <c r="F169" s="126"/>
      <c r="G169" s="127"/>
      <c r="H169" s="128"/>
      <c r="I169" s="128"/>
      <c r="J169" s="128"/>
      <c r="K169" s="5"/>
    </row>
    <row r="170" spans="1:11" hidden="1">
      <c r="A170" s="5"/>
      <c r="B170" s="5"/>
      <c r="C170" s="5"/>
      <c r="D170" s="51"/>
      <c r="E170" s="51"/>
      <c r="F170" s="51"/>
      <c r="G170" s="3"/>
      <c r="H170" s="3"/>
      <c r="I170" s="3"/>
      <c r="J170" s="3"/>
      <c r="K170" s="5"/>
    </row>
    <row r="171" spans="1:11" ht="14.4" hidden="1">
      <c r="A171" s="5"/>
      <c r="B171" s="5"/>
      <c r="C171" s="5"/>
      <c r="D171" s="14" t="s">
        <v>98</v>
      </c>
      <c r="E171" s="13"/>
      <c r="F171" s="13"/>
      <c r="G171" s="225"/>
      <c r="H171" s="3" t="s">
        <v>85</v>
      </c>
      <c r="I171" s="3" t="s">
        <v>85</v>
      </c>
      <c r="J171" s="3" t="s">
        <v>85</v>
      </c>
      <c r="K171" s="5"/>
    </row>
    <row r="172" spans="1:11" ht="18" hidden="1">
      <c r="A172" s="5"/>
      <c r="B172" s="5"/>
      <c r="C172" s="5"/>
      <c r="D172" s="13" t="s">
        <v>96</v>
      </c>
      <c r="E172" s="13"/>
      <c r="F172" s="13"/>
      <c r="G172" s="56">
        <v>671888000</v>
      </c>
      <c r="H172" s="226"/>
      <c r="I172" s="227"/>
      <c r="J172" s="227"/>
      <c r="K172" s="177"/>
    </row>
    <row r="173" spans="1:11" ht="29.4" hidden="1">
      <c r="A173" s="5"/>
      <c r="B173" s="5"/>
      <c r="C173" s="5"/>
      <c r="D173" s="13" t="s">
        <v>349</v>
      </c>
      <c r="E173" s="13"/>
      <c r="F173" s="13"/>
      <c r="G173" s="56">
        <f>SUM(G43)</f>
        <v>0</v>
      </c>
      <c r="H173" s="226"/>
      <c r="I173" s="227"/>
      <c r="J173" s="227"/>
      <c r="K173" s="177"/>
    </row>
    <row r="174" spans="1:11" ht="25.8" hidden="1">
      <c r="D174" s="31" t="s">
        <v>97</v>
      </c>
      <c r="E174" s="31"/>
      <c r="F174" s="31"/>
      <c r="G174" s="152" t="e">
        <f>IF(#REF!="x",G148+G149,G148+G149)</f>
        <v>#REF!</v>
      </c>
      <c r="H174" s="57"/>
      <c r="I174" s="57"/>
      <c r="J174" s="57"/>
    </row>
    <row r="175" spans="1:11" ht="28.8" hidden="1">
      <c r="D175" s="32" t="s">
        <v>95</v>
      </c>
      <c r="E175" s="32"/>
      <c r="F175" s="32"/>
      <c r="G175" s="58" t="e">
        <f>SUM(G172:G174)</f>
        <v>#REF!</v>
      </c>
      <c r="H175" s="228"/>
      <c r="J175" s="59"/>
    </row>
    <row r="176" spans="1:11" ht="14.4" hidden="1">
      <c r="D176" s="31"/>
      <c r="E176" s="31"/>
      <c r="F176" s="31"/>
      <c r="G176" s="229"/>
      <c r="H176" s="59"/>
      <c r="I176" s="59"/>
      <c r="J176" s="59"/>
    </row>
    <row r="177" spans="1:15" ht="18" hidden="1">
      <c r="D177" s="32" t="s">
        <v>94</v>
      </c>
      <c r="E177" s="32"/>
      <c r="F177" s="32"/>
      <c r="G177" s="58">
        <v>652497815</v>
      </c>
      <c r="H177" s="226"/>
      <c r="J177" s="59"/>
    </row>
    <row r="178" spans="1:15" ht="43.2" hidden="1">
      <c r="D178" s="32" t="s">
        <v>170</v>
      </c>
      <c r="E178" s="32"/>
      <c r="F178" s="32"/>
      <c r="G178" s="68" t="e">
        <f>SUM(G177-G175)</f>
        <v>#REF!</v>
      </c>
      <c r="I178" s="60"/>
      <c r="J178" s="59"/>
    </row>
    <row r="179" spans="1:15" ht="14.4" hidden="1">
      <c r="D179" s="124"/>
      <c r="E179" s="124"/>
      <c r="F179" s="124"/>
      <c r="G179" s="125"/>
      <c r="I179" s="60"/>
      <c r="J179" s="59"/>
    </row>
    <row r="180" spans="1:15" hidden="1">
      <c r="J180" s="59"/>
    </row>
    <row r="181" spans="1:15" ht="14.4" hidden="1">
      <c r="D181" s="32" t="s">
        <v>183</v>
      </c>
      <c r="E181" s="53"/>
      <c r="F181" s="53"/>
      <c r="G181" s="52"/>
      <c r="H181" s="3"/>
      <c r="I181" s="3"/>
      <c r="J181" s="3"/>
    </row>
    <row r="182" spans="1:15" ht="21" hidden="1">
      <c r="D182" s="13" t="s">
        <v>185</v>
      </c>
      <c r="E182" s="53"/>
      <c r="F182" s="53"/>
      <c r="G182" s="230">
        <v>-7918740</v>
      </c>
      <c r="H182" s="230">
        <v>-9955164</v>
      </c>
      <c r="I182" s="230">
        <v>-11083205</v>
      </c>
      <c r="J182" s="230">
        <v>-16995096</v>
      </c>
      <c r="K182" s="192"/>
    </row>
    <row r="183" spans="1:15" s="55" customFormat="1" ht="14.4" hidden="1">
      <c r="D183" s="13" t="s">
        <v>182</v>
      </c>
      <c r="E183" s="53"/>
      <c r="F183" s="53"/>
      <c r="G183" s="56">
        <f>SUM(G148+G149)</f>
        <v>-14550000</v>
      </c>
      <c r="H183" s="56">
        <f>SUM(H148+H149)</f>
        <v>-17800000</v>
      </c>
      <c r="I183" s="56">
        <f>SUM(I148+I149)</f>
        <v>-18300000</v>
      </c>
      <c r="J183" s="56">
        <f>SUM(J148+J149)</f>
        <v>-18300000</v>
      </c>
      <c r="L183" s="2"/>
      <c r="M183" s="2"/>
      <c r="N183" s="2"/>
      <c r="O183" s="2"/>
    </row>
    <row r="184" spans="1:15" s="55" customFormat="1" ht="43.2" hidden="1">
      <c r="D184" s="12" t="s">
        <v>194</v>
      </c>
      <c r="E184" s="113"/>
      <c r="F184" s="113"/>
      <c r="G184" s="68">
        <f>SUM(G182:G183)</f>
        <v>-22468740</v>
      </c>
      <c r="H184" s="68">
        <f t="shared" ref="H184:J184" si="8">SUM(H182:H183)</f>
        <v>-27755164</v>
      </c>
      <c r="I184" s="68">
        <f t="shared" si="8"/>
        <v>-29383205</v>
      </c>
      <c r="J184" s="68">
        <f t="shared" si="8"/>
        <v>-35295096</v>
      </c>
      <c r="L184" s="2"/>
      <c r="M184" s="2"/>
      <c r="N184" s="2"/>
      <c r="O184" s="2"/>
    </row>
    <row r="185" spans="1:15" s="55" customFormat="1" ht="27.6" hidden="1">
      <c r="D185" s="4" t="s">
        <v>184</v>
      </c>
      <c r="E185" s="4"/>
      <c r="F185" s="4"/>
      <c r="G185" s="2"/>
      <c r="H185" s="2"/>
      <c r="I185" s="60"/>
      <c r="J185" s="2"/>
      <c r="L185" s="2"/>
      <c r="M185" s="2"/>
      <c r="N185" s="2"/>
      <c r="O185" s="2"/>
    </row>
    <row r="186" spans="1:15" hidden="1">
      <c r="A186" s="2"/>
      <c r="B186" s="2"/>
      <c r="C186" s="2"/>
    </row>
    <row r="187" spans="1:15" s="55" customFormat="1" hidden="1">
      <c r="D187" s="4"/>
      <c r="E187" s="4"/>
      <c r="F187" s="4"/>
      <c r="G187" s="220"/>
      <c r="H187" s="220"/>
      <c r="I187" s="220"/>
      <c r="J187" s="220"/>
      <c r="L187" s="2"/>
      <c r="M187" s="2"/>
      <c r="N187" s="2"/>
      <c r="O187" s="2"/>
    </row>
    <row r="188" spans="1:15" hidden="1">
      <c r="A188" s="2"/>
      <c r="B188" s="2"/>
      <c r="C188" s="2"/>
    </row>
  </sheetData>
  <sheetProtection formatCells="0"/>
  <protectedRanges>
    <protectedRange algorithmName="SHA-512" hashValue="CpuTbvdFRJSrjp46+9T17+tzK3QaAyV9l7Fe6AAg6L1vuD1f+A28Vwk5R71/T/8CcA3gbROeI/fXswNLTHHUGw==" saltValue="E34ZIjcfegMUlahzVTJe5g==" spinCount="100000" sqref="K37 F14" name="Område16"/>
    <protectedRange algorithmName="SHA-512" hashValue="t0yZiD5F+YQCZHshnM8vlBNPTUrdwy2dxQeXdKt1UIqgVZwjaBr75z03fukP0mkoHo7u8zl0OB5qj8kItuXfRA==" saltValue="aYzw1p/vhBTzbCmkeeMNtQ==" spinCount="100000" sqref="A37:XFD38 F14 K57 K61:K72 K75:K76 K79:K84 K87:K90 K100:K101 K104:K105 K109:K111 K114:K121 K93:K95 K131:K140 A125:C126 E125:K126 A124:K124 A145:K145" name="Område14"/>
    <protectedRange algorithmName="SHA-512" hashValue="PaVlM7iHhzSZnDBv6irX140nFchKJ6hOAOBZQ9emeGyZ+lvJGr7Av+i0JHqmTWa1mZwpgRNyRMoIcBMAW/cAvw==" saltValue="UNUdfHVxYnlmtVmguTbzHw==" spinCount="100000" sqref="K37:K38" name="Område13"/>
    <protectedRange algorithmName="SHA-512" hashValue="9xrvgqWLTY44HF7zMLeQd5+N4ZYhmJmPZMYZy1IYHPaDgO0FzVHYhTsg8krSrIZ7uLlFVbAU/ciivwLj2HXrnA==" saltValue="EMM494pSELFfNacXrTRgYA==" spinCount="100000" sqref="F14 K37:K38 K57 K61:K72 K75:K76 K79:K84 K87:K90 K100:K101 K104:K105 K109:K111 K114:K121 A124:K124 K131:K140 E125:K126 A125:C126 A93:K95 A145:K145" name="Område12"/>
    <protectedRange algorithmName="SHA-512" hashValue="nYFVE+D/MVCs5HAlqIe7tLk2Hr7wlQ0ZsqUVyhyzPkIFNMpyp22XJX0aJ6142BrlkZFMQHwjDfJc/1jabRJmyg==" saltValue="hKzTURW1QDUGZ2Csw8J1qw==" spinCount="100000" sqref="K57:K74 A124:J124 E125:J126 A125:C126 A93:J95 K76:K146 A145:J145" name="Område9"/>
    <protectedRange algorithmName="SHA-512" hashValue="V3vM3JzFe+hXyRvbmJ4SQZv5Wp0AYAsVZH7xyolZliM8nGNBmPTQRyEhpBgAQlC1n8NPZW9qwI9BBy6+ofWxyg==" saltValue="AltbNFY/cxv7orcpRvUTLw==" spinCount="100000" sqref="O7 K57 K61:K72 K75:K76 K79:K84 K87:K90 K100:K101 K104:K105 K109:K111 K114 K117:K121 A124:K124 E125:K126 K131:K140 A125:C126 A93:K95 A145:K145" name="Område8"/>
    <protectedRange algorithmName="SHA-512" hashValue="L9vNS7sbeTW422d92zTBVzKUf6/KegoeqWIOkc1ts+HqP2gJi0LEu+rYHCfzkWE7hy6aE37HXuBJV4Nqxx0+fg==" saltValue="uWNjhxOjsbGUo0kSp3rFBg==" spinCount="100000" sqref="M66 K57 K61:K72 K75:K76 K79:K84 K87:K90 K100:K101 K104:K105 K109:K111 K114:K121 A124:K124 E125:K126 K131:K140 A125:C126 A93:K95 A145:K145" name="Område6"/>
    <protectedRange algorithmName="SHA-512" hashValue="SaqXaIiIgVDxdJD8x4LdoESLu0xbTYDhp90gsEMZnNmmJnoIZGdUYXvX29MHca3m7bbIjvw9pjSyUegKFc1+4w==" saltValue="kOzry/dyEFIUpIqeTFDZbA==" spinCount="100000" sqref="K57 K61:K72 K75:K76 K79:K84 K87:K90 K100:K101 K104:K105 K109:K111 K114:K121 A124:K124 E125:K126 K131:K140 A125:C126 A93:K95 A145:K145" name="KB efter rettelser"/>
    <protectedRange algorithmName="SHA-512" hashValue="Fgiao7VyQxRENDa7sOLqVnwQGxv8rKxiurGm/nMUFQv3opsWR1f/6E8HIil/0EYQPbGkTHyDQf7ifqGHNLHUYQ==" saltValue="UWzZkoSyvRiSlKmsrdkihA==" spinCount="100000" sqref="K57 K61:K72 A124:K124 K79:K84 K87:K90 K109 K114:K119 E125:K126 K100:K102 K131:K140 A125:C126 A93:K96 A145:K145" name="KB 3 forsøg"/>
    <protectedRange algorithmName="SHA-512" hashValue="CaBT8VYisrnKoF5b3l3oOX40US/rWH9X3llZZybBkqYE4kEzD5LzEKICauljktioHXApK362Gg3qi66zzumh1A==" saltValue="ZoeG25aZdxYXAF0HObHE3g==" spinCount="100000" sqref="K57 K61:K72 A127:J127 K79:K84 K87:K90 K109 K114:K119 A124:K124 K100:K102 E125:K126 K131:K140 A125:C126 A93:K96 A145:K145" name="KB rettelser"/>
    <protectedRange algorithmName="SHA-512" hashValue="NlHr4gcO99AAiSnOA6CM+c99AaBtDJNZlG/v/Fjtcc9HjAJsQcXZmJvBRWWoya0EpnpRAV2Ea53WIO9soefYYg==" saltValue="8SicOWx1QKSPEHOGjQTOeg==" spinCount="100000" sqref="A124:K124 E125:K126 K100:K102 K114:K119 K109 K131:K140 A125:C126 A93:K95 A145:K145" name="redigerbart KB"/>
    <protectedRange algorithmName="SHA-512" hashValue="Dv5UF/Jm4M0T5y58wheDt0saVeFwHhD5XCkquE5xvSu5WdfHJ/flFo0qpPUNVTdR2TnObSc6V0lw8btvVEd8zw==" saltValue="NNlFP5FQTOdasjnvbcYpWQ==" spinCount="100000" sqref="K57 K61:K72 K75:K76 K79:K84 K87:K90 K100:K101 K104:K105 K109:K111 K114:K121 A124:K124 E125:K126 K131:K140 A125:C126 A93:K95 A145:K145" name="forsæg 5"/>
    <protectedRange algorithmName="SHA-512" hashValue="W3x8f4/Wfkij1aZgHiI7zl7uAAjdJfa3mc9eThfGClj9VYbj1KDAMOeMELTUo09f7NSQS1IgQyscYkwQAfduFQ==" saltValue="DvlCQbk2fnkoJri5iqcJ2A==" spinCount="100000" sqref="A124:K124 K114:K121 E125:K126 K108:K111 K104:K105 K100:K101 K87:K90 K79:K84 K75:K76 K61:K72 K57 K131:K140 A125:C126 A93:K95 A145:K145" name="Område7"/>
    <protectedRange algorithmName="SHA-512" hashValue="GkR+oxviccxBmTBmqBbo2OPUd7gWLTDmVA8QcDtfPAIc3ue3SD3BVwMka0ebJAXcpDeNzMgWZXtWnCKpJ0/G0w==" saltValue="RC2ppjG8GCxSQ1NSmQ0SPQ==" spinCount="100000" sqref="A124:J124 E125:J126 K57:K145 A125:C126 A93:J95 A145:J145" name="Område10"/>
    <protectedRange algorithmName="SHA-512" hashValue="igKGISNl9ksoG8AHYlPdI/iTXzYPPSymyIZk6etrYjuiBdwS3Ap6nQpzad9tvOYd6+tMJCYzKGCjJp31qtwrIQ==" saltValue="FHLaB6mIkE+Z/HRUxrWdKQ==" spinCount="100000" sqref="F14 K37:K38 K57 K61:K72 K75:K76 K79:K84 K87:K90 K100:K101 K104:K105 K108:K111 K114 K117:K121 A124:K124 K131:K140 E125:K126 A125:C126 A93:K95 A145:K145" name="Område11"/>
    <protectedRange algorithmName="SHA-512" hashValue="iiRT5diaXWYKvU9qcaIEstky/F+QPR62BqfSGsKpmxR4KOqBv7mMa8VgBP3n/ldQDBkZScMQovianL+fJ/U9mg==" saltValue="+XQUVR56EV6K+weHGVZFZg==" spinCount="100000" sqref="K7 G6:J6 A125:C126 G11:J11 F14 K37:K38 K57 K61:K72 K75:K76 K79:K84 K87:K90 K100:K101 K104:K105 K109:K111 K114:K121 K93:K95 K131:K140 G8:J8 E125:K126 A124:K124 A145:K145" name="Område15"/>
    <protectedRange algorithmName="SHA-512" hashValue="t0yZiD5F+YQCZHshnM8vlBNPTUrdwy2dxQeXdKt1UIqgVZwjaBr75z03fukP0mkoHo7u8zl0OB5qj8kItuXfRA==" saltValue="aYzw1p/vhBTzbCmkeeMNtQ==" spinCount="100000" sqref="D125:D126" name="Område14_1"/>
    <protectedRange algorithmName="SHA-512" hashValue="9xrvgqWLTY44HF7zMLeQd5+N4ZYhmJmPZMYZy1IYHPaDgO0FzVHYhTsg8krSrIZ7uLlFVbAU/ciivwLj2HXrnA==" saltValue="EMM494pSELFfNacXrTRgYA==" spinCount="100000" sqref="D125:D126" name="Område12_2"/>
    <protectedRange algorithmName="SHA-512" hashValue="nYFVE+D/MVCs5HAlqIe7tLk2Hr7wlQ0ZsqUVyhyzPkIFNMpyp22XJX0aJ6142BrlkZFMQHwjDfJc/1jabRJmyg==" saltValue="hKzTURW1QDUGZ2Csw8J1qw==" spinCount="100000" sqref="D125:D126" name="Område9_2"/>
    <protectedRange algorithmName="SHA-512" hashValue="V3vM3JzFe+hXyRvbmJ4SQZv5Wp0AYAsVZH7xyolZliM8nGNBmPTQRyEhpBgAQlC1n8NPZW9qwI9BBy6+ofWxyg==" saltValue="AltbNFY/cxv7orcpRvUTLw==" spinCount="100000" sqref="D125:D126" name="Område8_2"/>
    <protectedRange algorithmName="SHA-512" hashValue="L9vNS7sbeTW422d92zTBVzKUf6/KegoeqWIOkc1ts+HqP2gJi0LEu+rYHCfzkWE7hy6aE37HXuBJV4Nqxx0+fg==" saltValue="uWNjhxOjsbGUo0kSp3rFBg==" spinCount="100000" sqref="D125:D126" name="Område6_2"/>
    <protectedRange algorithmName="SHA-512" hashValue="SaqXaIiIgVDxdJD8x4LdoESLu0xbTYDhp90gsEMZnNmmJnoIZGdUYXvX29MHca3m7bbIjvw9pjSyUegKFc1+4w==" saltValue="kOzry/dyEFIUpIqeTFDZbA==" spinCount="100000" sqref="D125:D126" name="KB efter rettelser_2"/>
    <protectedRange algorithmName="SHA-512" hashValue="Fgiao7VyQxRENDa7sOLqVnwQGxv8rKxiurGm/nMUFQv3opsWR1f/6E8HIil/0EYQPbGkTHyDQf7ifqGHNLHUYQ==" saltValue="UWzZkoSyvRiSlKmsrdkihA==" spinCount="100000" sqref="D125:D126" name="KB 3 forsøg_2"/>
    <protectedRange algorithmName="SHA-512" hashValue="CaBT8VYisrnKoF5b3l3oOX40US/rWH9X3llZZybBkqYE4kEzD5LzEKICauljktioHXApK362Gg3qi66zzumh1A==" saltValue="ZoeG25aZdxYXAF0HObHE3g==" spinCount="100000" sqref="D125:D126" name="KB rettelser_2"/>
    <protectedRange algorithmName="SHA-512" hashValue="NlHr4gcO99AAiSnOA6CM+c99AaBtDJNZlG/v/Fjtcc9HjAJsQcXZmJvBRWWoya0EpnpRAV2Ea53WIO9soefYYg==" saltValue="8SicOWx1QKSPEHOGjQTOeg==" spinCount="100000" sqref="D125:D126" name="redigerbart KB_2"/>
    <protectedRange algorithmName="SHA-512" hashValue="Dv5UF/Jm4M0T5y58wheDt0saVeFwHhD5XCkquE5xvSu5WdfHJ/flFo0qpPUNVTdR2TnObSc6V0lw8btvVEd8zw==" saltValue="NNlFP5FQTOdasjnvbcYpWQ==" spinCount="100000" sqref="D125:D126" name="forsæg 5_2"/>
    <protectedRange algorithmName="SHA-512" hashValue="W3x8f4/Wfkij1aZgHiI7zl7uAAjdJfa3mc9eThfGClj9VYbj1KDAMOeMELTUo09f7NSQS1IgQyscYkwQAfduFQ==" saltValue="DvlCQbk2fnkoJri5iqcJ2A==" spinCount="100000" sqref="D125:D126" name="Område7_2"/>
    <protectedRange algorithmName="SHA-512" hashValue="GkR+oxviccxBmTBmqBbo2OPUd7gWLTDmVA8QcDtfPAIc3ue3SD3BVwMka0ebJAXcpDeNzMgWZXtWnCKpJ0/G0w==" saltValue="RC2ppjG8GCxSQ1NSmQ0SPQ==" spinCount="100000" sqref="D125:D126" name="Område10_2"/>
    <protectedRange algorithmName="SHA-512" hashValue="igKGISNl9ksoG8AHYlPdI/iTXzYPPSymyIZk6etrYjuiBdwS3Ap6nQpzad9tvOYd6+tMJCYzKGCjJp31qtwrIQ==" saltValue="FHLaB6mIkE+Z/HRUxrWdKQ==" spinCount="100000" sqref="D125:D126" name="Område11_2"/>
    <protectedRange algorithmName="SHA-512" hashValue="iiRT5diaXWYKvU9qcaIEstky/F+QPR62BqfSGsKpmxR4KOqBv7mMa8VgBP3n/ldQDBkZScMQovianL+fJ/U9mg==" saltValue="+XQUVR56EV6K+weHGVZFZg==" spinCount="100000" sqref="D125:D126" name="Område15_1"/>
  </protectedRanges>
  <mergeCells count="9">
    <mergeCell ref="A55:C55"/>
    <mergeCell ref="D55:F55"/>
    <mergeCell ref="G55:I55"/>
    <mergeCell ref="A39:A40"/>
    <mergeCell ref="B39:B40"/>
    <mergeCell ref="C39:C40"/>
    <mergeCell ref="D39:D40"/>
    <mergeCell ref="G39:J39"/>
    <mergeCell ref="A54:J54"/>
  </mergeCells>
  <conditionalFormatting sqref="J143 J124:J126 J93:J95 J122 J57 J101:J102 J109 J131:J136 J78:J90 J65:J72 J113:J118 J106:J107 J138:J141 J145">
    <cfRule type="expression" dxfId="1037" priority="256">
      <formula>SUMIF(K57,"x",$J$143)</formula>
    </cfRule>
  </conditionalFormatting>
  <conditionalFormatting sqref="I143 I145">
    <cfRule type="expression" dxfId="1036" priority="255">
      <formula>SUMIF(K143,"x",$I$143)</formula>
    </cfRule>
  </conditionalFormatting>
  <conditionalFormatting sqref="I143 I124:I126 I93:I95 I122 I57 I101:I102 I109 I131:I136 I78:I90 I65:I72 I113:I118 I106:I107 I138:I141 I145">
    <cfRule type="expression" dxfId="1035" priority="254">
      <formula>SUMIF(K57,"x",$J$143)</formula>
    </cfRule>
  </conditionalFormatting>
  <conditionalFormatting sqref="H143 H124:H126 H93:H95 H122 H57 H101:H102 H109 H131:H136 H78:H90 H65:H72 H113:H118 H106:H107 H138:H141 H145">
    <cfRule type="expression" dxfId="1034" priority="253">
      <formula>SUMIF(K57,"x",$J$143)</formula>
    </cfRule>
  </conditionalFormatting>
  <conditionalFormatting sqref="J143">
    <cfRule type="expression" dxfId="1033" priority="252">
      <formula>SUMIF(K143,"x",$J$143)</formula>
    </cfRule>
  </conditionalFormatting>
  <conditionalFormatting sqref="I143">
    <cfRule type="expression" dxfId="1032" priority="251">
      <formula>SUMIF(K143,"x",$J$143)</formula>
    </cfRule>
  </conditionalFormatting>
  <conditionalFormatting sqref="H143">
    <cfRule type="expression" dxfId="1031" priority="250">
      <formula>SUMIF(K143,"x",$J$143)</formula>
    </cfRule>
  </conditionalFormatting>
  <conditionalFormatting sqref="H143">
    <cfRule type="expression" dxfId="1030" priority="249">
      <formula>SUMIF(K143,"x",$J$143)</formula>
    </cfRule>
  </conditionalFormatting>
  <conditionalFormatting sqref="I143">
    <cfRule type="expression" dxfId="1029" priority="247">
      <formula>SUMIF(K143,"x",$I$143)</formula>
    </cfRule>
  </conditionalFormatting>
  <conditionalFormatting sqref="H143">
    <cfRule type="expression" dxfId="1028" priority="246">
      <formula>SUMIF(K143,"x",$J$143)</formula>
    </cfRule>
  </conditionalFormatting>
  <conditionalFormatting sqref="I143">
    <cfRule type="expression" dxfId="1027" priority="245">
      <formula>SUMIF(K143,"x",$J$143)</formula>
    </cfRule>
  </conditionalFormatting>
  <conditionalFormatting sqref="H143">
    <cfRule type="expression" dxfId="1026" priority="244">
      <formula>SUMIF(K143,"x",$J$143)</formula>
    </cfRule>
  </conditionalFormatting>
  <conditionalFormatting sqref="H143">
    <cfRule type="expression" dxfId="1025" priority="243">
      <formula>SUMIF(K143,"x",$J$143)</formula>
    </cfRule>
  </conditionalFormatting>
  <conditionalFormatting sqref="J131:J136 H143:J143 H122:J122 H101:J102 H109:J109 H78:J90 K73:K74 K103 K59:K60 H113:J118 K77:K78 H138:J141 H106:K107 H145:J145">
    <cfRule type="expression" dxfId="1024" priority="257">
      <formula>SUMIF(#REF!,"x",$J$143)</formula>
    </cfRule>
  </conditionalFormatting>
  <conditionalFormatting sqref="J143">
    <cfRule type="expression" dxfId="1023" priority="258">
      <formula>SUMIF(#REF!,"x",$I$143)</formula>
    </cfRule>
  </conditionalFormatting>
  <conditionalFormatting sqref="G143 G124:G126 G93:G95 G122 G57 G101:G102 G109 G131:G136 G78:G90 G65:G72 G127:J127 G113:G118 G106:G107 G138:G141 G145">
    <cfRule type="expression" dxfId="1022" priority="242">
      <formula>SUMIF(K57,"x",$J$143)</formula>
    </cfRule>
  </conditionalFormatting>
  <conditionalFormatting sqref="H131:I136">
    <cfRule type="expression" dxfId="1021" priority="241">
      <formula>SUMIF(#REF!,"x",$J$143)</formula>
    </cfRule>
  </conditionalFormatting>
  <conditionalFormatting sqref="J123">
    <cfRule type="expression" dxfId="1020" priority="239">
      <formula>SUMIF(K123,"x",$J$134)</formula>
    </cfRule>
  </conditionalFormatting>
  <conditionalFormatting sqref="I123">
    <cfRule type="expression" dxfId="1019" priority="238">
      <formula>SUMIF(K123,"x",$I$134)</formula>
    </cfRule>
  </conditionalFormatting>
  <conditionalFormatting sqref="H123">
    <cfRule type="expression" dxfId="1018" priority="237">
      <formula>SUMIF(K123,"x",$J$134)</formula>
    </cfRule>
  </conditionalFormatting>
  <conditionalFormatting sqref="G123">
    <cfRule type="expression" dxfId="1017" priority="240">
      <formula>SUMIF(K123,"x",$J$134)</formula>
    </cfRule>
  </conditionalFormatting>
  <conditionalFormatting sqref="J165">
    <cfRule type="expression" dxfId="1016" priority="235">
      <formula>SUMIF(K129,"x",$J$143)</formula>
    </cfRule>
  </conditionalFormatting>
  <conditionalFormatting sqref="I165">
    <cfRule type="expression" dxfId="1015" priority="234">
      <formula>SUMIF(K129,"x",$J$143)</formula>
    </cfRule>
  </conditionalFormatting>
  <conditionalFormatting sqref="H165">
    <cfRule type="expression" dxfId="1014" priority="233">
      <formula>SUMIF(K129,"x",$J$143)</formula>
    </cfRule>
  </conditionalFormatting>
  <conditionalFormatting sqref="J165">
    <cfRule type="expression" dxfId="1013" priority="236">
      <formula>SUMIF(#REF!,"x",$J$143)</formula>
    </cfRule>
  </conditionalFormatting>
  <conditionalFormatting sqref="G165">
    <cfRule type="expression" dxfId="1012" priority="232">
      <formula>SUMIF(K129,"x",$J$143)</formula>
    </cfRule>
  </conditionalFormatting>
  <conditionalFormatting sqref="G165:I165">
    <cfRule type="expression" dxfId="1011" priority="231">
      <formula>SUMIF(#REF!,"x",$J$143)</formula>
    </cfRule>
  </conditionalFormatting>
  <conditionalFormatting sqref="J47">
    <cfRule type="expression" dxfId="1010" priority="229">
      <formula>SUMIF(K47,"x",$J$134)</formula>
    </cfRule>
  </conditionalFormatting>
  <conditionalFormatting sqref="I47">
    <cfRule type="expression" dxfId="1009" priority="228">
      <formula>SUMIF(K47,"x",$I$134)</formula>
    </cfRule>
  </conditionalFormatting>
  <conditionalFormatting sqref="H47">
    <cfRule type="expression" dxfId="1008" priority="227">
      <formula>SUMIF(K47,"x",$J$134)</formula>
    </cfRule>
  </conditionalFormatting>
  <conditionalFormatting sqref="G47">
    <cfRule type="expression" dxfId="1007" priority="230">
      <formula>SUMIF(K47,"x",$J$134)</formula>
    </cfRule>
  </conditionalFormatting>
  <conditionalFormatting sqref="J99">
    <cfRule type="expression" dxfId="1006" priority="225">
      <formula>SUMIF(K99,"x",$J$143)</formula>
    </cfRule>
  </conditionalFormatting>
  <conditionalFormatting sqref="I99">
    <cfRule type="expression" dxfId="1005" priority="224">
      <formula>SUMIF(K99,"x",$J$143)</formula>
    </cfRule>
  </conditionalFormatting>
  <conditionalFormatting sqref="H99">
    <cfRule type="expression" dxfId="1004" priority="223">
      <formula>SUMIF(K99,"x",$J$143)</formula>
    </cfRule>
  </conditionalFormatting>
  <conditionalFormatting sqref="J99">
    <cfRule type="expression" dxfId="1003" priority="226">
      <formula>SUMIF(#REF!,"x",$J$143)</formula>
    </cfRule>
  </conditionalFormatting>
  <conditionalFormatting sqref="G99">
    <cfRule type="expression" dxfId="1002" priority="222">
      <formula>SUMIF(K99,"x",$J$143)</formula>
    </cfRule>
  </conditionalFormatting>
  <conditionalFormatting sqref="H99:I99">
    <cfRule type="expression" dxfId="1001" priority="221">
      <formula>SUMIF(#REF!,"x",$J$143)</formula>
    </cfRule>
  </conditionalFormatting>
  <conditionalFormatting sqref="J144">
    <cfRule type="expression" dxfId="1000" priority="220">
      <formula>SUMIF(K144,"x",$J$143)</formula>
    </cfRule>
  </conditionalFormatting>
  <conditionalFormatting sqref="I144">
    <cfRule type="expression" dxfId="999" priority="219">
      <formula>SUMIF(K144,"x",$J$143)</formula>
    </cfRule>
  </conditionalFormatting>
  <conditionalFormatting sqref="H144">
    <cfRule type="expression" dxfId="998" priority="218">
      <formula>SUMIF(K144,"x",$J$143)</formula>
    </cfRule>
  </conditionalFormatting>
  <conditionalFormatting sqref="G144">
    <cfRule type="expression" dxfId="997" priority="217">
      <formula>SUMIF(K144,"x",$J$143)</formula>
    </cfRule>
  </conditionalFormatting>
  <conditionalFormatting sqref="H144:I144">
    <cfRule type="expression" dxfId="996" priority="216">
      <formula>SUMIF(#REF!,"x",$J$143)</formula>
    </cfRule>
  </conditionalFormatting>
  <conditionalFormatting sqref="J144">
    <cfRule type="expression" dxfId="995" priority="215">
      <formula>SUMIF(#REF!,"x",$J$143)</formula>
    </cfRule>
  </conditionalFormatting>
  <conditionalFormatting sqref="J56">
    <cfRule type="expression" dxfId="994" priority="214">
      <formula>SUMIF(#REF!,"x",$J$143)</formula>
    </cfRule>
  </conditionalFormatting>
  <conditionalFormatting sqref="H56:I56">
    <cfRule type="expression" dxfId="993" priority="209">
      <formula>SUMIF(#REF!,"x",$J$143)</formula>
    </cfRule>
  </conditionalFormatting>
  <conditionalFormatting sqref="J58">
    <cfRule type="expression" dxfId="992" priority="207">
      <formula>SUMIF(K58,"x",$J$143)</formula>
    </cfRule>
  </conditionalFormatting>
  <conditionalFormatting sqref="I58">
    <cfRule type="expression" dxfId="991" priority="206">
      <formula>SUMIF(K58,"x",$J$143)</formula>
    </cfRule>
  </conditionalFormatting>
  <conditionalFormatting sqref="H58">
    <cfRule type="expression" dxfId="990" priority="205">
      <formula>SUMIF(K58,"x",$J$143)</formula>
    </cfRule>
  </conditionalFormatting>
  <conditionalFormatting sqref="J58">
    <cfRule type="expression" dxfId="989" priority="208">
      <formula>SUMIF(#REF!,"x",$J$143)</formula>
    </cfRule>
  </conditionalFormatting>
  <conditionalFormatting sqref="G58">
    <cfRule type="expression" dxfId="988" priority="204">
      <formula>SUMIF(K58,"x",$J$143)</formula>
    </cfRule>
  </conditionalFormatting>
  <conditionalFormatting sqref="H58:I58">
    <cfRule type="expression" dxfId="987" priority="203">
      <formula>SUMIF(#REF!,"x",$J$143)</formula>
    </cfRule>
  </conditionalFormatting>
  <conditionalFormatting sqref="J61">
    <cfRule type="expression" dxfId="986" priority="201">
      <formula>SUMIF(K61,"x",$J$143)</formula>
    </cfRule>
  </conditionalFormatting>
  <conditionalFormatting sqref="I61">
    <cfRule type="expression" dxfId="985" priority="200">
      <formula>SUMIF(K61,"x",$J$143)</formula>
    </cfRule>
  </conditionalFormatting>
  <conditionalFormatting sqref="H61">
    <cfRule type="expression" dxfId="984" priority="199">
      <formula>SUMIF(K61,"x",$J$143)</formula>
    </cfRule>
  </conditionalFormatting>
  <conditionalFormatting sqref="J61">
    <cfRule type="expression" dxfId="983" priority="202">
      <formula>SUMIF(#REF!,"x",$J$143)</formula>
    </cfRule>
  </conditionalFormatting>
  <conditionalFormatting sqref="G61">
    <cfRule type="expression" dxfId="982" priority="198">
      <formula>SUMIF(K61,"x",$J$143)</formula>
    </cfRule>
  </conditionalFormatting>
  <conditionalFormatting sqref="H61:I61">
    <cfRule type="expression" dxfId="981" priority="197">
      <formula>SUMIF(#REF!,"x",$J$143)</formula>
    </cfRule>
  </conditionalFormatting>
  <conditionalFormatting sqref="J64">
    <cfRule type="expression" dxfId="980" priority="195">
      <formula>SUMIF(K64,"x",$J$143)</formula>
    </cfRule>
  </conditionalFormatting>
  <conditionalFormatting sqref="I64">
    <cfRule type="expression" dxfId="979" priority="194">
      <formula>SUMIF(K64,"x",$J$143)</formula>
    </cfRule>
  </conditionalFormatting>
  <conditionalFormatting sqref="H64">
    <cfRule type="expression" dxfId="978" priority="193">
      <formula>SUMIF(K64,"x",$J$143)</formula>
    </cfRule>
  </conditionalFormatting>
  <conditionalFormatting sqref="J64">
    <cfRule type="expression" dxfId="977" priority="196">
      <formula>SUMIF(#REF!,"x",$J$143)</formula>
    </cfRule>
  </conditionalFormatting>
  <conditionalFormatting sqref="G64">
    <cfRule type="expression" dxfId="976" priority="192">
      <formula>SUMIF(K64,"x",$J$143)</formula>
    </cfRule>
  </conditionalFormatting>
  <conditionalFormatting sqref="H64:I64">
    <cfRule type="expression" dxfId="975" priority="191">
      <formula>SUMIF(#REF!,"x",$J$143)</formula>
    </cfRule>
  </conditionalFormatting>
  <conditionalFormatting sqref="J108">
    <cfRule type="expression" dxfId="974" priority="183">
      <formula>SUMIF(K108,"x",$J$143)</formula>
    </cfRule>
  </conditionalFormatting>
  <conditionalFormatting sqref="I108">
    <cfRule type="expression" dxfId="973" priority="182">
      <formula>SUMIF(K108,"x",$J$143)</formula>
    </cfRule>
  </conditionalFormatting>
  <conditionalFormatting sqref="H108">
    <cfRule type="expression" dxfId="972" priority="181">
      <formula>SUMIF(K108,"x",$J$143)</formula>
    </cfRule>
  </conditionalFormatting>
  <conditionalFormatting sqref="J108">
    <cfRule type="expression" dxfId="971" priority="184">
      <formula>SUMIF(#REF!,"x",$J$143)</formula>
    </cfRule>
  </conditionalFormatting>
  <conditionalFormatting sqref="G108">
    <cfRule type="expression" dxfId="970" priority="180">
      <formula>SUMIF(K108,"x",$J$143)</formula>
    </cfRule>
  </conditionalFormatting>
  <conditionalFormatting sqref="H108:I108">
    <cfRule type="expression" dxfId="969" priority="179">
      <formula>SUMIF(#REF!,"x",$J$143)</formula>
    </cfRule>
  </conditionalFormatting>
  <conditionalFormatting sqref="J119">
    <cfRule type="expression" dxfId="968" priority="177">
      <formula>SUMIF(K119,"x",$J$143)</formula>
    </cfRule>
  </conditionalFormatting>
  <conditionalFormatting sqref="I119">
    <cfRule type="expression" dxfId="967" priority="176">
      <formula>SUMIF(K119,"x",$J$143)</formula>
    </cfRule>
  </conditionalFormatting>
  <conditionalFormatting sqref="H119">
    <cfRule type="expression" dxfId="966" priority="175">
      <formula>SUMIF(K119,"x",$J$143)</formula>
    </cfRule>
  </conditionalFormatting>
  <conditionalFormatting sqref="J119">
    <cfRule type="expression" dxfId="965" priority="178">
      <formula>SUMIF(#REF!,"x",$J$143)</formula>
    </cfRule>
  </conditionalFormatting>
  <conditionalFormatting sqref="G119">
    <cfRule type="expression" dxfId="964" priority="174">
      <formula>SUMIF(K119,"x",$J$143)</formula>
    </cfRule>
  </conditionalFormatting>
  <conditionalFormatting sqref="H119:I119">
    <cfRule type="expression" dxfId="963" priority="173">
      <formula>SUMIF(#REF!,"x",$J$143)</formula>
    </cfRule>
  </conditionalFormatting>
  <conditionalFormatting sqref="H57:J57">
    <cfRule type="expression" dxfId="962" priority="154">
      <formula>SUMIF(#REF!,"x",$J$143)</formula>
    </cfRule>
  </conditionalFormatting>
  <conditionalFormatting sqref="J62">
    <cfRule type="expression" dxfId="961" priority="153">
      <formula>SUMIF(K62,"x",$J$143)</formula>
    </cfRule>
  </conditionalFormatting>
  <conditionalFormatting sqref="I62">
    <cfRule type="expression" dxfId="960" priority="152">
      <formula>SUMIF(K62,"x",$J$143)</formula>
    </cfRule>
  </conditionalFormatting>
  <conditionalFormatting sqref="H62">
    <cfRule type="expression" dxfId="959" priority="151">
      <formula>SUMIF(K62,"x",$J$143)</formula>
    </cfRule>
  </conditionalFormatting>
  <conditionalFormatting sqref="G62">
    <cfRule type="expression" dxfId="958" priority="150">
      <formula>SUMIF(K62,"x",$J$143)</formula>
    </cfRule>
  </conditionalFormatting>
  <conditionalFormatting sqref="H62:J62">
    <cfRule type="expression" dxfId="957" priority="149">
      <formula>SUMIF(#REF!,"x",$J$143)</formula>
    </cfRule>
  </conditionalFormatting>
  <conditionalFormatting sqref="H65:J68">
    <cfRule type="expression" dxfId="956" priority="148">
      <formula>SUMIF(#REF!,"x",$J$143)</formula>
    </cfRule>
  </conditionalFormatting>
  <conditionalFormatting sqref="H69:J72">
    <cfRule type="expression" dxfId="955" priority="147">
      <formula>SUMIF(#REF!,"x",$J$143)</formula>
    </cfRule>
  </conditionalFormatting>
  <conditionalFormatting sqref="J60">
    <cfRule type="expression" dxfId="954" priority="146">
      <formula>SUMIF(K60,"x",$J$143)</formula>
    </cfRule>
  </conditionalFormatting>
  <conditionalFormatting sqref="I60">
    <cfRule type="expression" dxfId="953" priority="145">
      <formula>SUMIF(K60,"x",$J$143)</formula>
    </cfRule>
  </conditionalFormatting>
  <conditionalFormatting sqref="H60">
    <cfRule type="expression" dxfId="952" priority="144">
      <formula>SUMIF(K60,"x",$J$143)</formula>
    </cfRule>
  </conditionalFormatting>
  <conditionalFormatting sqref="G60">
    <cfRule type="expression" dxfId="951" priority="143">
      <formula>SUMIF(K60,"x",$J$143)</formula>
    </cfRule>
  </conditionalFormatting>
  <conditionalFormatting sqref="H60:J60">
    <cfRule type="expression" dxfId="950" priority="142">
      <formula>SUMIF(#REF!,"x",$J$143)</formula>
    </cfRule>
  </conditionalFormatting>
  <conditionalFormatting sqref="J63">
    <cfRule type="expression" dxfId="949" priority="141">
      <formula>SUMIF(K63,"x",$J$143)</formula>
    </cfRule>
  </conditionalFormatting>
  <conditionalFormatting sqref="I63">
    <cfRule type="expression" dxfId="948" priority="140">
      <formula>SUMIF(K63,"x",$J$143)</formula>
    </cfRule>
  </conditionalFormatting>
  <conditionalFormatting sqref="H63">
    <cfRule type="expression" dxfId="947" priority="139">
      <formula>SUMIF(K63,"x",$J$143)</formula>
    </cfRule>
  </conditionalFormatting>
  <conditionalFormatting sqref="G63">
    <cfRule type="expression" dxfId="946" priority="138">
      <formula>SUMIF(K63,"x",$J$143)</formula>
    </cfRule>
  </conditionalFormatting>
  <conditionalFormatting sqref="H63:J63">
    <cfRule type="expression" dxfId="945" priority="137">
      <formula>SUMIF(#REF!,"x",$J$143)</formula>
    </cfRule>
  </conditionalFormatting>
  <conditionalFormatting sqref="J100">
    <cfRule type="expression" dxfId="944" priority="136">
      <formula>SUMIF(K100,"x",$J$143)</formula>
    </cfRule>
  </conditionalFormatting>
  <conditionalFormatting sqref="I100">
    <cfRule type="expression" dxfId="943" priority="135">
      <formula>SUMIF(K100,"x",$J$143)</formula>
    </cfRule>
  </conditionalFormatting>
  <conditionalFormatting sqref="H100">
    <cfRule type="expression" dxfId="942" priority="134">
      <formula>SUMIF(K100,"x",$J$143)</formula>
    </cfRule>
  </conditionalFormatting>
  <conditionalFormatting sqref="G100">
    <cfRule type="expression" dxfId="941" priority="133">
      <formula>SUMIF(K100,"x",$J$143)</formula>
    </cfRule>
  </conditionalFormatting>
  <conditionalFormatting sqref="H100:J100">
    <cfRule type="expression" dxfId="940" priority="132">
      <formula>SUMIF(#REF!,"x",$J$143)</formula>
    </cfRule>
  </conditionalFormatting>
  <conditionalFormatting sqref="I165">
    <cfRule type="expression" dxfId="939" priority="128">
      <formula>SUMIF(J129,"x",$J$143)</formula>
    </cfRule>
  </conditionalFormatting>
  <conditionalFormatting sqref="H165">
    <cfRule type="expression" dxfId="938" priority="127">
      <formula>SUMIF(J129,"x",$J$143)</formula>
    </cfRule>
  </conditionalFormatting>
  <conditionalFormatting sqref="G165">
    <cfRule type="expression" dxfId="937" priority="126">
      <formula>SUMIF(J129,"x",$J$143)</formula>
    </cfRule>
  </conditionalFormatting>
  <conditionalFormatting sqref="I165">
    <cfRule type="expression" dxfId="936" priority="129">
      <formula>SUMIF(#REF!,"x",$J$143)</formula>
    </cfRule>
  </conditionalFormatting>
  <conditionalFormatting sqref="I165">
    <cfRule type="expression" dxfId="935" priority="124">
      <formula>SUMIF(J129,"x",$J$143)</formula>
    </cfRule>
  </conditionalFormatting>
  <conditionalFormatting sqref="H165">
    <cfRule type="expression" dxfId="934" priority="123">
      <formula>SUMIF(J129,"x",$J$143)</formula>
    </cfRule>
  </conditionalFormatting>
  <conditionalFormatting sqref="G165">
    <cfRule type="expression" dxfId="933" priority="122">
      <formula>SUMIF(J129,"x",$J$143)</formula>
    </cfRule>
  </conditionalFormatting>
  <conditionalFormatting sqref="I165">
    <cfRule type="expression" dxfId="932" priority="125">
      <formula>SUMIF(#REF!,"x",$J$143)</formula>
    </cfRule>
  </conditionalFormatting>
  <conditionalFormatting sqref="H165">
    <cfRule type="expression" dxfId="931" priority="120">
      <formula>SUMIF(I129,"x",$J$143)</formula>
    </cfRule>
  </conditionalFormatting>
  <conditionalFormatting sqref="G165">
    <cfRule type="expression" dxfId="930" priority="119">
      <formula>SUMIF(I129,"x",$J$143)</formula>
    </cfRule>
  </conditionalFormatting>
  <conditionalFormatting sqref="H165">
    <cfRule type="expression" dxfId="929" priority="121">
      <formula>SUMIF(#REF!,"x",$J$143)</formula>
    </cfRule>
  </conditionalFormatting>
  <conditionalFormatting sqref="J130">
    <cfRule type="expression" dxfId="928" priority="117">
      <formula>SUMIF(K130,"x",$J$143)</formula>
    </cfRule>
  </conditionalFormatting>
  <conditionalFormatting sqref="I130">
    <cfRule type="expression" dxfId="927" priority="116">
      <formula>SUMIF(K130,"x",$J$143)</formula>
    </cfRule>
  </conditionalFormatting>
  <conditionalFormatting sqref="H130">
    <cfRule type="expression" dxfId="926" priority="115">
      <formula>SUMIF(K130,"x",$J$143)</formula>
    </cfRule>
  </conditionalFormatting>
  <conditionalFormatting sqref="J130">
    <cfRule type="expression" dxfId="925" priority="118">
      <formula>SUMIF(#REF!,"x",$J$143)</formula>
    </cfRule>
  </conditionalFormatting>
  <conditionalFormatting sqref="G130">
    <cfRule type="expression" dxfId="924" priority="114">
      <formula>SUMIF(K130,"x",$J$143)</formula>
    </cfRule>
  </conditionalFormatting>
  <conditionalFormatting sqref="H130:I130">
    <cfRule type="expression" dxfId="923" priority="113">
      <formula>SUMIF(#REF!,"x",$J$143)</formula>
    </cfRule>
  </conditionalFormatting>
  <conditionalFormatting sqref="K85">
    <cfRule type="expression" dxfId="922" priority="112">
      <formula>SUMIF(#REF!,"x",$J$143)</formula>
    </cfRule>
  </conditionalFormatting>
  <conditionalFormatting sqref="K86">
    <cfRule type="expression" dxfId="921" priority="111">
      <formula>SUMIF(#REF!,"x",$J$143)</formula>
    </cfRule>
  </conditionalFormatting>
  <conditionalFormatting sqref="K78">
    <cfRule type="expression" dxfId="920" priority="109">
      <formula>SUMIF(#REF!,"x",$J$143)</formula>
    </cfRule>
  </conditionalFormatting>
  <conditionalFormatting sqref="J59">
    <cfRule type="expression" dxfId="919" priority="108">
      <formula>SUMIF(K59,"x",$J$143)</formula>
    </cfRule>
  </conditionalFormatting>
  <conditionalFormatting sqref="I59">
    <cfRule type="expression" dxfId="918" priority="107">
      <formula>SUMIF(K59,"x",$J$143)</formula>
    </cfRule>
  </conditionalFormatting>
  <conditionalFormatting sqref="H59">
    <cfRule type="expression" dxfId="917" priority="106">
      <formula>SUMIF(K59,"x",$J$143)</formula>
    </cfRule>
  </conditionalFormatting>
  <conditionalFormatting sqref="G59">
    <cfRule type="expression" dxfId="916" priority="105">
      <formula>SUMIF(K59,"x",$J$143)</formula>
    </cfRule>
  </conditionalFormatting>
  <conditionalFormatting sqref="H59:J59">
    <cfRule type="expression" dxfId="915" priority="104">
      <formula>SUMIF(#REF!,"x",$J$143)</formula>
    </cfRule>
  </conditionalFormatting>
  <conditionalFormatting sqref="K59">
    <cfRule type="expression" dxfId="914" priority="103">
      <formula>SUMIF(#REF!,"x",$J$143)</formula>
    </cfRule>
  </conditionalFormatting>
  <conditionalFormatting sqref="J73:J74">
    <cfRule type="expression" dxfId="913" priority="102">
      <formula>SUMIF(K73,"x",$J$143)</formula>
    </cfRule>
  </conditionalFormatting>
  <conditionalFormatting sqref="I73:I74">
    <cfRule type="expression" dxfId="912" priority="101">
      <formula>SUMIF(K73,"x",$J$143)</formula>
    </cfRule>
  </conditionalFormatting>
  <conditionalFormatting sqref="H73:H74">
    <cfRule type="expression" dxfId="911" priority="100">
      <formula>SUMIF(K73,"x",$J$143)</formula>
    </cfRule>
  </conditionalFormatting>
  <conditionalFormatting sqref="G73:G74">
    <cfRule type="expression" dxfId="910" priority="99">
      <formula>SUMIF(K73,"x",$J$143)</formula>
    </cfRule>
  </conditionalFormatting>
  <conditionalFormatting sqref="H73:J74">
    <cfRule type="expression" dxfId="909" priority="98">
      <formula>SUMIF(#REF!,"x",$J$143)</formula>
    </cfRule>
  </conditionalFormatting>
  <conditionalFormatting sqref="K73:K74">
    <cfRule type="expression" dxfId="908" priority="97">
      <formula>SUMIF(#REF!,"x",$J$143)</formula>
    </cfRule>
  </conditionalFormatting>
  <conditionalFormatting sqref="J77">
    <cfRule type="expression" dxfId="907" priority="96">
      <formula>SUMIF(K77,"x",$J$143)</formula>
    </cfRule>
  </conditionalFormatting>
  <conditionalFormatting sqref="I77">
    <cfRule type="expression" dxfId="906" priority="95">
      <formula>SUMIF(K77,"x",$J$143)</formula>
    </cfRule>
  </conditionalFormatting>
  <conditionalFormatting sqref="H77">
    <cfRule type="expression" dxfId="905" priority="94">
      <formula>SUMIF(K77,"x",$J$143)</formula>
    </cfRule>
  </conditionalFormatting>
  <conditionalFormatting sqref="G77">
    <cfRule type="expression" dxfId="904" priority="93">
      <formula>SUMIF(K77,"x",$J$143)</formula>
    </cfRule>
  </conditionalFormatting>
  <conditionalFormatting sqref="H77:J77">
    <cfRule type="expression" dxfId="903" priority="92">
      <formula>SUMIF(#REF!,"x",$J$143)</formula>
    </cfRule>
  </conditionalFormatting>
  <conditionalFormatting sqref="K77">
    <cfRule type="expression" dxfId="902" priority="91">
      <formula>SUMIF(#REF!,"x",$J$143)</formula>
    </cfRule>
  </conditionalFormatting>
  <conditionalFormatting sqref="J103">
    <cfRule type="expression" dxfId="901" priority="90">
      <formula>SUMIF(K103,"x",$J$143)</formula>
    </cfRule>
  </conditionalFormatting>
  <conditionalFormatting sqref="I103">
    <cfRule type="expression" dxfId="900" priority="89">
      <formula>SUMIF(K103,"x",$J$143)</formula>
    </cfRule>
  </conditionalFormatting>
  <conditionalFormatting sqref="H103">
    <cfRule type="expression" dxfId="899" priority="88">
      <formula>SUMIF(K103,"x",$J$143)</formula>
    </cfRule>
  </conditionalFormatting>
  <conditionalFormatting sqref="G103">
    <cfRule type="expression" dxfId="898" priority="87">
      <formula>SUMIF(K103,"x",$J$143)</formula>
    </cfRule>
  </conditionalFormatting>
  <conditionalFormatting sqref="H103:J103">
    <cfRule type="expression" dxfId="897" priority="86">
      <formula>SUMIF(#REF!,"x",$J$143)</formula>
    </cfRule>
  </conditionalFormatting>
  <conditionalFormatting sqref="K103">
    <cfRule type="expression" dxfId="896" priority="85">
      <formula>SUMIF(#REF!,"x",$J$143)</formula>
    </cfRule>
  </conditionalFormatting>
  <conditionalFormatting sqref="K60">
    <cfRule type="expression" dxfId="895" priority="84">
      <formula>SUMIF(#REF!,"x",$J$143)</formula>
    </cfRule>
  </conditionalFormatting>
  <conditionalFormatting sqref="K85:K86">
    <cfRule type="expression" dxfId="894" priority="259">
      <formula>SUMIF(#REF!,"x",$J$143)</formula>
    </cfRule>
  </conditionalFormatting>
  <conditionalFormatting sqref="H158:J158">
    <cfRule type="cellIs" dxfId="893" priority="83" operator="lessThan">
      <formula>0</formula>
    </cfRule>
  </conditionalFormatting>
  <conditionalFormatting sqref="G158">
    <cfRule type="cellIs" dxfId="892" priority="82" operator="lessThan">
      <formula>0</formula>
    </cfRule>
  </conditionalFormatting>
  <conditionalFormatting sqref="J56">
    <cfRule type="expression" dxfId="891" priority="1145">
      <formula>SUMIF(#REF!,"x",$J$143)</formula>
    </cfRule>
  </conditionalFormatting>
  <conditionalFormatting sqref="I56">
    <cfRule type="expression" dxfId="890" priority="1146">
      <formula>SUMIF(#REF!,"x",$J$143)</formula>
    </cfRule>
  </conditionalFormatting>
  <conditionalFormatting sqref="H56">
    <cfRule type="expression" dxfId="889" priority="1147">
      <formula>SUMIF(#REF!,"x",$J$143)</formula>
    </cfRule>
  </conditionalFormatting>
  <conditionalFormatting sqref="G56">
    <cfRule type="expression" dxfId="888" priority="1148">
      <formula>SUMIF(#REF!,"x",$J$143)</formula>
    </cfRule>
  </conditionalFormatting>
  <conditionalFormatting sqref="G146:J146">
    <cfRule type="expression" dxfId="887" priority="75">
      <formula>SUMIF(K146,"x",$J$143)</formula>
    </cfRule>
  </conditionalFormatting>
  <conditionalFormatting sqref="G96:J96">
    <cfRule type="expression" dxfId="886" priority="67">
      <formula>SUMIF(K96,"x",$J$143)</formula>
    </cfRule>
  </conditionalFormatting>
  <conditionalFormatting sqref="J110">
    <cfRule type="expression" dxfId="885" priority="61">
      <formula>SUMIF(K110,"x",$J$143)</formula>
    </cfRule>
  </conditionalFormatting>
  <conditionalFormatting sqref="I110">
    <cfRule type="expression" dxfId="884" priority="60">
      <formula>SUMIF(K110,"x",$J$143)</formula>
    </cfRule>
  </conditionalFormatting>
  <conditionalFormatting sqref="H110">
    <cfRule type="expression" dxfId="883" priority="59">
      <formula>SUMIF(K110,"x",$J$143)</formula>
    </cfRule>
  </conditionalFormatting>
  <conditionalFormatting sqref="J110">
    <cfRule type="expression" dxfId="882" priority="62">
      <formula>SUMIF(#REF!,"x",$J$143)</formula>
    </cfRule>
  </conditionalFormatting>
  <conditionalFormatting sqref="G110">
    <cfRule type="expression" dxfId="881" priority="58">
      <formula>SUMIF(K110,"x",$J$143)</formula>
    </cfRule>
  </conditionalFormatting>
  <conditionalFormatting sqref="H110:I110">
    <cfRule type="expression" dxfId="880" priority="57">
      <formula>SUMIF(#REF!,"x",$J$143)</formula>
    </cfRule>
  </conditionalFormatting>
  <conditionalFormatting sqref="J111:J112">
    <cfRule type="expression" dxfId="879" priority="55">
      <formula>SUMIF(K111,"x",$J$143)</formula>
    </cfRule>
  </conditionalFormatting>
  <conditionalFormatting sqref="I111:I112">
    <cfRule type="expression" dxfId="878" priority="54">
      <formula>SUMIF(K111,"x",$J$143)</formula>
    </cfRule>
  </conditionalFormatting>
  <conditionalFormatting sqref="H111:H112">
    <cfRule type="expression" dxfId="877" priority="53">
      <formula>SUMIF(K111,"x",$J$143)</formula>
    </cfRule>
  </conditionalFormatting>
  <conditionalFormatting sqref="J111:J112">
    <cfRule type="expression" dxfId="876" priority="56">
      <formula>SUMIF(#REF!,"x",$J$143)</formula>
    </cfRule>
  </conditionalFormatting>
  <conditionalFormatting sqref="G111:G112">
    <cfRule type="expression" dxfId="875" priority="52">
      <formula>SUMIF(K111,"x",$J$143)</formula>
    </cfRule>
  </conditionalFormatting>
  <conditionalFormatting sqref="H111:I112">
    <cfRule type="expression" dxfId="874" priority="51">
      <formula>SUMIF(#REF!,"x",$J$143)</formula>
    </cfRule>
  </conditionalFormatting>
  <conditionalFormatting sqref="J105">
    <cfRule type="expression" dxfId="873" priority="49">
      <formula>SUMIF(K105,"x",$J$143)</formula>
    </cfRule>
  </conditionalFormatting>
  <conditionalFormatting sqref="I105">
    <cfRule type="expression" dxfId="872" priority="48">
      <formula>SUMIF(K105,"x",$J$143)</formula>
    </cfRule>
  </conditionalFormatting>
  <conditionalFormatting sqref="H105">
    <cfRule type="expression" dxfId="871" priority="47">
      <formula>SUMIF(K105,"x",$J$143)</formula>
    </cfRule>
  </conditionalFormatting>
  <conditionalFormatting sqref="J105">
    <cfRule type="expression" dxfId="870" priority="50">
      <formula>SUMIF(#REF!,"x",$J$143)</formula>
    </cfRule>
  </conditionalFormatting>
  <conditionalFormatting sqref="G105">
    <cfRule type="expression" dxfId="869" priority="46">
      <formula>SUMIF(K105,"x",$J$143)</formula>
    </cfRule>
  </conditionalFormatting>
  <conditionalFormatting sqref="H105:I105">
    <cfRule type="expression" dxfId="868" priority="45">
      <formula>SUMIF(#REF!,"x",$J$143)</formula>
    </cfRule>
  </conditionalFormatting>
  <conditionalFormatting sqref="J104">
    <cfRule type="expression" dxfId="867" priority="44">
      <formula>SUMIF(K104,"x",$J$143)</formula>
    </cfRule>
  </conditionalFormatting>
  <conditionalFormatting sqref="I104">
    <cfRule type="expression" dxfId="866" priority="43">
      <formula>SUMIF(K104,"x",$J$143)</formula>
    </cfRule>
  </conditionalFormatting>
  <conditionalFormatting sqref="H104">
    <cfRule type="expression" dxfId="865" priority="42">
      <formula>SUMIF(K104,"x",$J$143)</formula>
    </cfRule>
  </conditionalFormatting>
  <conditionalFormatting sqref="G104">
    <cfRule type="expression" dxfId="864" priority="41">
      <formula>SUMIF(K104,"x",$J$143)</formula>
    </cfRule>
  </conditionalFormatting>
  <conditionalFormatting sqref="H104:J104">
    <cfRule type="expression" dxfId="863" priority="40">
      <formula>SUMIF(#REF!,"x",$J$143)</formula>
    </cfRule>
  </conditionalFormatting>
  <conditionalFormatting sqref="J120:J121">
    <cfRule type="expression" dxfId="862" priority="38">
      <formula>SUMIF(K120,"x",$J$143)</formula>
    </cfRule>
  </conditionalFormatting>
  <conditionalFormatting sqref="I120:I121">
    <cfRule type="expression" dxfId="861" priority="37">
      <formula>SUMIF(K120,"x",$J$143)</formula>
    </cfRule>
  </conditionalFormatting>
  <conditionalFormatting sqref="H120:H121">
    <cfRule type="expression" dxfId="860" priority="36">
      <formula>SUMIF(K120,"x",$J$143)</formula>
    </cfRule>
  </conditionalFormatting>
  <conditionalFormatting sqref="J120:J121">
    <cfRule type="expression" dxfId="859" priority="39">
      <formula>SUMIF(#REF!,"x",$J$143)</formula>
    </cfRule>
  </conditionalFormatting>
  <conditionalFormatting sqref="G120:G121">
    <cfRule type="expression" dxfId="858" priority="35">
      <formula>SUMIF(K120,"x",$J$143)</formula>
    </cfRule>
  </conditionalFormatting>
  <conditionalFormatting sqref="H120:I121">
    <cfRule type="expression" dxfId="857" priority="34">
      <formula>SUMIF(#REF!,"x",$J$143)</formula>
    </cfRule>
  </conditionalFormatting>
  <conditionalFormatting sqref="J76">
    <cfRule type="expression" dxfId="856" priority="33">
      <formula>SUMIF(K76,"x",$J$143)</formula>
    </cfRule>
  </conditionalFormatting>
  <conditionalFormatting sqref="I76">
    <cfRule type="expression" dxfId="855" priority="32">
      <formula>SUMIF(K76,"x",$J$143)</formula>
    </cfRule>
  </conditionalFormatting>
  <conditionalFormatting sqref="H76">
    <cfRule type="expression" dxfId="854" priority="31">
      <formula>SUMIF(K76,"x",$J$143)</formula>
    </cfRule>
  </conditionalFormatting>
  <conditionalFormatting sqref="G76">
    <cfRule type="expression" dxfId="853" priority="30">
      <formula>SUMIF(K76,"x",$J$143)</formula>
    </cfRule>
  </conditionalFormatting>
  <conditionalFormatting sqref="H76:J76">
    <cfRule type="expression" dxfId="852" priority="29">
      <formula>SUMIF(#REF!,"x",$J$143)</formula>
    </cfRule>
  </conditionalFormatting>
  <conditionalFormatting sqref="J75">
    <cfRule type="expression" dxfId="851" priority="28">
      <formula>SUMIF(K75,"x",$J$143)</formula>
    </cfRule>
  </conditionalFormatting>
  <conditionalFormatting sqref="I75">
    <cfRule type="expression" dxfId="850" priority="27">
      <formula>SUMIF(K75,"x",$J$143)</formula>
    </cfRule>
  </conditionalFormatting>
  <conditionalFormatting sqref="H75">
    <cfRule type="expression" dxfId="849" priority="26">
      <formula>SUMIF(K75,"x",$J$143)</formula>
    </cfRule>
  </conditionalFormatting>
  <conditionalFormatting sqref="G75">
    <cfRule type="expression" dxfId="848" priority="25">
      <formula>SUMIF(K75,"x",$J$143)</formula>
    </cfRule>
  </conditionalFormatting>
  <conditionalFormatting sqref="H75:J75">
    <cfRule type="expression" dxfId="847" priority="24">
      <formula>SUMIF(#REF!,"x",$J$143)</formula>
    </cfRule>
  </conditionalFormatting>
  <conditionalFormatting sqref="J137">
    <cfRule type="expression" dxfId="846" priority="16">
      <formula>SUMIF(K137,"x",$J$143)</formula>
    </cfRule>
  </conditionalFormatting>
  <conditionalFormatting sqref="I137">
    <cfRule type="expression" dxfId="845" priority="15">
      <formula>SUMIF(K137,"x",$J$143)</formula>
    </cfRule>
  </conditionalFormatting>
  <conditionalFormatting sqref="H137">
    <cfRule type="expression" dxfId="844" priority="14">
      <formula>SUMIF(K137,"x",$J$143)</formula>
    </cfRule>
  </conditionalFormatting>
  <conditionalFormatting sqref="J137">
    <cfRule type="expression" dxfId="843" priority="17">
      <formula>SUMIF(#REF!,"x",$J$143)</formula>
    </cfRule>
  </conditionalFormatting>
  <conditionalFormatting sqref="G137">
    <cfRule type="expression" dxfId="842" priority="13">
      <formula>SUMIF(K137,"x",$J$143)</formula>
    </cfRule>
  </conditionalFormatting>
  <conditionalFormatting sqref="H137:I137">
    <cfRule type="expression" dxfId="841" priority="12">
      <formula>SUMIF(#REF!,"x",$J$143)</formula>
    </cfRule>
  </conditionalFormatting>
  <conditionalFormatting sqref="G37">
    <cfRule type="expression" dxfId="840" priority="8">
      <formula>SUMIF(K37,"x",$J$143)</formula>
    </cfRule>
  </conditionalFormatting>
  <conditionalFormatting sqref="G38">
    <cfRule type="expression" dxfId="839" priority="7">
      <formula>SUMIF(K38,"x",$J$143)</formula>
    </cfRule>
  </conditionalFormatting>
  <conditionalFormatting sqref="H38">
    <cfRule type="expression" dxfId="838" priority="6">
      <formula>SUMIF(K38,"x",$J$143)</formula>
    </cfRule>
  </conditionalFormatting>
  <conditionalFormatting sqref="H38">
    <cfRule type="expression" dxfId="837" priority="5">
      <formula>SUMIF(#REF!,"x",$J$143)</formula>
    </cfRule>
  </conditionalFormatting>
  <conditionalFormatting sqref="I38">
    <cfRule type="expression" dxfId="836" priority="4">
      <formula>SUMIF(K38,"x",$J$143)</formula>
    </cfRule>
  </conditionalFormatting>
  <conditionalFormatting sqref="I38">
    <cfRule type="expression" dxfId="835" priority="3">
      <formula>SUMIF(#REF!,"x",$J$143)</formula>
    </cfRule>
  </conditionalFormatting>
  <conditionalFormatting sqref="J38">
    <cfRule type="expression" dxfId="834" priority="1">
      <formula>SUMIF(K38,"x",$J$143)</formula>
    </cfRule>
  </conditionalFormatting>
  <conditionalFormatting sqref="J38">
    <cfRule type="expression" dxfId="833" priority="2">
      <formula>SUMIF(#REF!,"x",$J$143)</formula>
    </cfRule>
  </conditionalFormatting>
  <pageMargins left="0.70866141732283472" right="0.31496062992125984" top="0.78740157480314965" bottom="0.98425196850393704" header="0.31496062992125984" footer="0"/>
  <pageSetup paperSize="9" scale="38" fitToHeight="4" orientation="landscape" r:id="rId1"/>
  <headerFooter>
    <oddHeader>&amp;C&amp;A</oddHeader>
    <oddFooter>&amp;C&amp;P</oddFooter>
  </headerFooter>
  <rowBreaks count="5" manualBreakCount="5">
    <brk id="38" max="16383" man="1"/>
    <brk id="96" max="16383" man="1"/>
    <brk id="127" max="16383" man="1"/>
    <brk id="146" max="16383" man="1"/>
    <brk id="165"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5">
    <pageSetUpPr fitToPage="1"/>
  </sheetPr>
  <dimension ref="A2:G51"/>
  <sheetViews>
    <sheetView showGridLines="0" topLeftCell="A7" workbookViewId="0">
      <selection activeCell="D51" sqref="D51"/>
    </sheetView>
  </sheetViews>
  <sheetFormatPr defaultRowHeight="14.4"/>
  <cols>
    <col min="1" max="1" width="22.109375" customWidth="1"/>
    <col min="2" max="2" width="40.5546875" customWidth="1"/>
    <col min="3" max="7" width="8.6640625" customWidth="1"/>
  </cols>
  <sheetData>
    <row r="2" spans="1:7" ht="15" thickBot="1">
      <c r="A2" s="546" t="s">
        <v>309</v>
      </c>
      <c r="B2" s="546" t="s">
        <v>310</v>
      </c>
      <c r="C2" s="546" t="s">
        <v>104</v>
      </c>
      <c r="D2" s="546" t="s">
        <v>105</v>
      </c>
      <c r="E2" s="546" t="s">
        <v>172</v>
      </c>
      <c r="F2" s="546" t="s">
        <v>311</v>
      </c>
      <c r="G2" s="546" t="s">
        <v>312</v>
      </c>
    </row>
    <row r="3" spans="1:7" ht="15" thickBot="1">
      <c r="A3" s="546"/>
      <c r="B3" s="546"/>
      <c r="C3" s="546"/>
      <c r="D3" s="546"/>
      <c r="E3" s="546"/>
      <c r="F3" s="546"/>
      <c r="G3" s="546"/>
    </row>
    <row r="4" spans="1:7" ht="14.1" customHeight="1">
      <c r="A4" s="241" t="s">
        <v>146</v>
      </c>
      <c r="B4" s="242" t="s">
        <v>147</v>
      </c>
      <c r="C4" s="243">
        <f>'[4]Revideret anlægsplan'!C7/1000</f>
        <v>125.67</v>
      </c>
      <c r="D4" s="243"/>
      <c r="E4" s="243"/>
      <c r="F4" s="243"/>
      <c r="G4" s="243"/>
    </row>
    <row r="5" spans="1:7" ht="14.1" customHeight="1">
      <c r="A5" s="244"/>
      <c r="B5" s="245" t="s">
        <v>148</v>
      </c>
      <c r="C5" s="246">
        <f>'[4]Revideret anlægsplan'!C8/1000</f>
        <v>2206.1010000000001</v>
      </c>
      <c r="D5" s="246">
        <f>'[4]Revideret anlægsplan'!D8/1000</f>
        <v>2500</v>
      </c>
      <c r="E5" s="246"/>
      <c r="F5" s="246"/>
      <c r="G5" s="246"/>
    </row>
    <row r="6" spans="1:7" ht="14.1" customHeight="1">
      <c r="A6" s="244"/>
      <c r="B6" s="245" t="s">
        <v>313</v>
      </c>
      <c r="C6" s="246">
        <f>'[4]Revideret anlægsplan'!C9/1000</f>
        <v>2205.1819999999998</v>
      </c>
      <c r="D6" s="246"/>
      <c r="E6" s="246"/>
      <c r="F6" s="246"/>
      <c r="G6" s="246"/>
    </row>
    <row r="7" spans="1:7" ht="14.1" customHeight="1">
      <c r="A7" s="244"/>
      <c r="B7" s="245" t="s">
        <v>313</v>
      </c>
      <c r="C7" s="246">
        <f>'[4]Revideret anlægsplan'!C10/1000</f>
        <v>-377.40600000000001</v>
      </c>
      <c r="D7" s="246"/>
      <c r="E7" s="246"/>
      <c r="F7" s="246"/>
      <c r="G7" s="246"/>
    </row>
    <row r="8" spans="1:7" ht="14.1" customHeight="1">
      <c r="A8" s="244"/>
      <c r="B8" s="245" t="s">
        <v>234</v>
      </c>
      <c r="C8" s="246">
        <f>'[4]Revideret anlægsplan'!C11/1000</f>
        <v>1876.9570000000001</v>
      </c>
      <c r="D8" s="246">
        <f>'[4]Revideret anlægsplan'!D11/1000</f>
        <v>2224.6</v>
      </c>
      <c r="E8" s="246">
        <f>'[4]Revideret anlægsplan'!E11/1000</f>
        <v>2225</v>
      </c>
      <c r="F8" s="246">
        <f>'[4]Revideret anlægsplan'!F11/1000</f>
        <v>2225</v>
      </c>
      <c r="G8" s="246">
        <f>'[4]Revideret anlægsplan'!G11/1000</f>
        <v>8551.5570000000007</v>
      </c>
    </row>
    <row r="9" spans="1:7" ht="14.1" customHeight="1">
      <c r="A9" s="244"/>
      <c r="B9" s="245" t="s">
        <v>314</v>
      </c>
      <c r="C9" s="246"/>
      <c r="D9" s="246"/>
      <c r="E9" s="246"/>
      <c r="F9" s="246"/>
      <c r="G9" s="246"/>
    </row>
    <row r="10" spans="1:7" ht="14.1" customHeight="1">
      <c r="A10" s="244" t="s">
        <v>149</v>
      </c>
      <c r="B10" s="245" t="s">
        <v>151</v>
      </c>
      <c r="C10" s="246">
        <f>'[4]Revideret anlægsplan'!C13/1000</f>
        <v>2996.62</v>
      </c>
      <c r="D10" s="246"/>
      <c r="E10" s="246"/>
      <c r="F10" s="246"/>
      <c r="G10" s="246"/>
    </row>
    <row r="11" spans="1:7" ht="14.1" customHeight="1">
      <c r="A11" s="244"/>
      <c r="B11" s="245" t="s">
        <v>150</v>
      </c>
      <c r="C11" s="246">
        <f>'[4]Revideret anlægsplan'!C14/1000</f>
        <v>27733.374</v>
      </c>
      <c r="D11" s="246"/>
      <c r="E11" s="246"/>
      <c r="F11" s="246"/>
      <c r="G11" s="246"/>
    </row>
    <row r="12" spans="1:7" ht="14.1" customHeight="1">
      <c r="A12" s="244"/>
      <c r="B12" s="245" t="s">
        <v>235</v>
      </c>
      <c r="C12" s="246">
        <f>'[4]Revideret anlægsplan'!C15/1000</f>
        <v>492.98</v>
      </c>
      <c r="D12" s="246">
        <f>'[4]Revideret anlægsplan'!D15/1000</f>
        <v>195</v>
      </c>
      <c r="E12" s="246">
        <f>'[4]Revideret anlægsplan'!E15/1000</f>
        <v>195</v>
      </c>
      <c r="F12" s="246">
        <f>'[4]Revideret anlægsplan'!F15/1000</f>
        <v>195</v>
      </c>
      <c r="G12" s="246">
        <f>'[4]Revideret anlægsplan'!G15/1000</f>
        <v>1077.98</v>
      </c>
    </row>
    <row r="13" spans="1:7" ht="14.1" customHeight="1">
      <c r="A13" s="244"/>
      <c r="B13" s="245" t="s">
        <v>315</v>
      </c>
      <c r="C13" s="246">
        <f>'[4]Revideret anlægsplan'!C19/1000</f>
        <v>2300</v>
      </c>
      <c r="D13" s="246"/>
      <c r="E13" s="246"/>
      <c r="F13" s="246"/>
      <c r="G13" s="246"/>
    </row>
    <row r="14" spans="1:7" ht="14.1" customHeight="1">
      <c r="A14" s="244"/>
      <c r="B14" s="245" t="s">
        <v>316</v>
      </c>
      <c r="C14" s="246"/>
      <c r="D14" s="246"/>
      <c r="E14" s="246">
        <f>'[4]Revideret anlægsplan'!E20/1000</f>
        <v>600</v>
      </c>
      <c r="F14" s="246">
        <f>'[4]Revideret anlægsplan'!F20/1000</f>
        <v>500</v>
      </c>
      <c r="G14" s="246"/>
    </row>
    <row r="15" spans="1:7" ht="14.1" customHeight="1">
      <c r="A15" s="244" t="s">
        <v>317</v>
      </c>
      <c r="B15" s="245" t="s">
        <v>218</v>
      </c>
      <c r="C15" s="246">
        <f>'[4]Revideret anlægsplan'!C17/1000</f>
        <v>340</v>
      </c>
      <c r="D15" s="246"/>
      <c r="E15" s="246"/>
      <c r="F15" s="246"/>
      <c r="G15" s="246"/>
    </row>
    <row r="16" spans="1:7" ht="14.1" customHeight="1">
      <c r="A16" s="244" t="s">
        <v>236</v>
      </c>
      <c r="B16" s="245" t="s">
        <v>237</v>
      </c>
      <c r="C16" s="246">
        <f>'[4]Revideret anlægsplan'!C22/1000</f>
        <v>11814.814</v>
      </c>
      <c r="D16" s="246">
        <f>'[4]Revideret anlægsplan'!D22/1000</f>
        <v>3104.1</v>
      </c>
      <c r="E16" s="246">
        <f>'[4]Revideret anlægsplan'!E22/1000</f>
        <v>3104.1</v>
      </c>
      <c r="F16" s="246">
        <f>'[4]Revideret anlægsplan'!F22/1000</f>
        <v>3104.1</v>
      </c>
      <c r="G16" s="246">
        <v>500</v>
      </c>
    </row>
    <row r="17" spans="1:7" ht="14.1" customHeight="1">
      <c r="A17" s="244" t="s">
        <v>318</v>
      </c>
      <c r="B17" s="245" t="s">
        <v>238</v>
      </c>
      <c r="C17" s="246">
        <f>'[4]Revideret anlægsplan'!C24/1000</f>
        <v>7564.62</v>
      </c>
      <c r="D17" s="246">
        <f>'[4]Revideret anlægsplan'!D24/1000</f>
        <v>0</v>
      </c>
      <c r="E17" s="246">
        <f>'[4]Revideret anlægsplan'!E24/1000</f>
        <v>0</v>
      </c>
      <c r="F17" s="246">
        <f>'[4]Revideret anlægsplan'!F24/1000</f>
        <v>0</v>
      </c>
      <c r="G17" s="246">
        <f>'[4]Revideret anlægsplan'!G24/1000</f>
        <v>7564.62</v>
      </c>
    </row>
    <row r="18" spans="1:7" ht="14.1" customHeight="1">
      <c r="A18" s="244"/>
      <c r="B18" s="245" t="s">
        <v>157</v>
      </c>
      <c r="C18" s="246"/>
      <c r="D18" s="246">
        <f>'[4]Revideret anlægsplan'!D25/1000</f>
        <v>104.1</v>
      </c>
      <c r="E18" s="246">
        <f>'[4]Revideret anlægsplan'!E25/1000</f>
        <v>104.1</v>
      </c>
      <c r="F18" s="246">
        <f>'[4]Revideret anlægsplan'!F25/1000</f>
        <v>104.1</v>
      </c>
      <c r="G18" s="246">
        <f>'[4]Revideret anlægsplan'!G25/1000</f>
        <v>551.97299999999996</v>
      </c>
    </row>
    <row r="19" spans="1:7" ht="14.1" customHeight="1">
      <c r="A19" s="244"/>
      <c r="B19" s="245" t="s">
        <v>156</v>
      </c>
      <c r="C19" s="246">
        <f>'[4]Revideret anlægsplan'!C26/1000</f>
        <v>100</v>
      </c>
      <c r="D19" s="246"/>
      <c r="E19" s="246"/>
      <c r="F19" s="246"/>
      <c r="G19" s="246"/>
    </row>
    <row r="20" spans="1:7" ht="14.1" customHeight="1">
      <c r="A20" s="244"/>
      <c r="B20" s="245" t="s">
        <v>319</v>
      </c>
      <c r="C20" s="246">
        <f>'[4]Revideret anlægsplan'!C27/1000</f>
        <v>-131.27600000000001</v>
      </c>
      <c r="D20" s="246">
        <f>'[4]Revideret anlægsplan'!D27/1000</f>
        <v>0</v>
      </c>
      <c r="E20" s="246">
        <f>'[4]Revideret anlægsplan'!E27/1000</f>
        <v>0</v>
      </c>
      <c r="F20" s="246">
        <f>'[4]Revideret anlægsplan'!F27/1000</f>
        <v>0</v>
      </c>
      <c r="G20" s="246">
        <f>'[4]Revideret anlægsplan'!G27/1000</f>
        <v>-131.27600000000001</v>
      </c>
    </row>
    <row r="21" spans="1:7" ht="14.1" customHeight="1">
      <c r="A21" s="244"/>
      <c r="B21" s="245" t="s">
        <v>152</v>
      </c>
      <c r="C21" s="246">
        <f>'[4]Revideret anlægsplan'!C28/1000</f>
        <v>24.972000000000001</v>
      </c>
      <c r="D21" s="246"/>
      <c r="E21" s="246"/>
      <c r="F21" s="246"/>
      <c r="G21" s="246"/>
    </row>
    <row r="22" spans="1:7" ht="14.1" customHeight="1">
      <c r="A22" s="244"/>
      <c r="B22" s="245" t="s">
        <v>239</v>
      </c>
      <c r="C22" s="246">
        <f>'[4]Revideret anlægsplan'!C29/1000</f>
        <v>132.578</v>
      </c>
      <c r="D22" s="246"/>
      <c r="E22" s="246"/>
      <c r="F22" s="246"/>
      <c r="G22" s="246"/>
    </row>
    <row r="23" spans="1:7" ht="14.1" customHeight="1">
      <c r="A23" s="244"/>
      <c r="B23" s="245" t="s">
        <v>154</v>
      </c>
      <c r="C23" s="246">
        <f>'[4]Revideret anlægsplan'!C30/1000</f>
        <v>75.549000000000007</v>
      </c>
      <c r="D23" s="246"/>
      <c r="E23" s="246"/>
      <c r="F23" s="246"/>
      <c r="G23" s="246"/>
    </row>
    <row r="24" spans="1:7" ht="14.1" customHeight="1">
      <c r="A24" s="244"/>
      <c r="B24" s="245" t="s">
        <v>155</v>
      </c>
      <c r="C24" s="246">
        <f>'[4]Revideret anlægsplan'!C31/1000</f>
        <v>261.23399999999998</v>
      </c>
      <c r="D24" s="246"/>
      <c r="E24" s="246"/>
      <c r="F24" s="246"/>
      <c r="G24" s="246"/>
    </row>
    <row r="25" spans="1:7" ht="14.1" customHeight="1">
      <c r="A25" s="244"/>
      <c r="B25" s="245" t="s">
        <v>153</v>
      </c>
      <c r="C25" s="246">
        <f>'[4]Revideret anlægsplan'!C32/1000</f>
        <v>111.02500000000001</v>
      </c>
      <c r="D25" s="246"/>
      <c r="E25" s="246"/>
      <c r="F25" s="246"/>
      <c r="G25" s="246"/>
    </row>
    <row r="26" spans="1:7" ht="14.1" customHeight="1">
      <c r="A26" s="244"/>
      <c r="B26" s="245" t="s">
        <v>240</v>
      </c>
      <c r="C26" s="246">
        <f>'[4]Revideret anlægsplan'!C33/1000</f>
        <v>200</v>
      </c>
      <c r="D26" s="246"/>
      <c r="E26" s="246"/>
      <c r="F26" s="246"/>
      <c r="G26" s="246"/>
    </row>
    <row r="27" spans="1:7" ht="14.1" customHeight="1">
      <c r="A27" s="244"/>
      <c r="B27" s="245" t="s">
        <v>241</v>
      </c>
      <c r="C27" s="246">
        <f>'[4]Revideret anlægsplan'!C34/1000</f>
        <v>3823.7939999999999</v>
      </c>
      <c r="D27" s="246"/>
      <c r="E27" s="246"/>
      <c r="F27" s="246"/>
      <c r="G27" s="246"/>
    </row>
    <row r="28" spans="1:7" ht="14.1" customHeight="1">
      <c r="A28" s="244"/>
      <c r="B28" s="245" t="s">
        <v>320</v>
      </c>
      <c r="C28" s="246"/>
      <c r="D28" s="246"/>
      <c r="E28" s="246"/>
      <c r="F28" s="246"/>
      <c r="G28" s="246">
        <f>'[4]Revideret anlægsplan'!G36/1000</f>
        <v>-450</v>
      </c>
    </row>
    <row r="29" spans="1:7" ht="14.1" customHeight="1">
      <c r="A29" s="244"/>
      <c r="B29" s="245" t="s">
        <v>321</v>
      </c>
      <c r="C29" s="246">
        <f>'[4]Revideret anlægsplan'!C37/1000</f>
        <v>365.35</v>
      </c>
      <c r="D29" s="246"/>
      <c r="E29" s="246"/>
      <c r="F29" s="246"/>
      <c r="G29" s="246"/>
    </row>
    <row r="30" spans="1:7" ht="14.1" customHeight="1">
      <c r="A30" s="244" t="s">
        <v>158</v>
      </c>
      <c r="B30" s="245" t="s">
        <v>100</v>
      </c>
      <c r="C30" s="246">
        <f>'[4]Revideret anlægsplan'!C39/1000</f>
        <v>201.56100000000001</v>
      </c>
      <c r="D30" s="246"/>
      <c r="E30" s="246"/>
      <c r="F30" s="246"/>
      <c r="G30" s="246">
        <f>'[4]Revideret anlægsplan'!G39/1000</f>
        <v>201.56100000000001</v>
      </c>
    </row>
    <row r="31" spans="1:7" ht="14.1" customHeight="1">
      <c r="A31" s="244"/>
      <c r="B31" s="245" t="s">
        <v>159</v>
      </c>
      <c r="C31" s="246">
        <f>'[4]Revideret anlægsplan'!C40/1000</f>
        <v>2784.5859999999998</v>
      </c>
      <c r="D31" s="246"/>
      <c r="E31" s="246"/>
      <c r="F31" s="246"/>
      <c r="G31" s="246"/>
    </row>
    <row r="32" spans="1:7" ht="14.1" customHeight="1">
      <c r="A32" s="244"/>
      <c r="B32" s="245" t="s">
        <v>160</v>
      </c>
      <c r="C32" s="246">
        <v>365</v>
      </c>
      <c r="D32" s="246"/>
      <c r="E32" s="246"/>
      <c r="F32" s="246"/>
      <c r="G32" s="246"/>
    </row>
    <row r="33" spans="1:7" ht="14.1" customHeight="1">
      <c r="A33" s="244"/>
      <c r="B33" s="245" t="s">
        <v>161</v>
      </c>
      <c r="C33" s="246">
        <f>'[4]Revideret anlægsplan'!C42/1000</f>
        <v>7476.7539999999999</v>
      </c>
      <c r="D33" s="246"/>
      <c r="E33" s="246"/>
      <c r="F33" s="246"/>
      <c r="G33" s="246"/>
    </row>
    <row r="34" spans="1:7" ht="14.1" customHeight="1">
      <c r="A34" s="244"/>
      <c r="B34" s="245" t="s">
        <v>162</v>
      </c>
      <c r="C34" s="246">
        <f>'[4]Revideret anlægsplan'!C43/1000</f>
        <v>2758.826</v>
      </c>
      <c r="D34" s="246"/>
      <c r="E34" s="246"/>
      <c r="F34" s="246"/>
      <c r="G34" s="246"/>
    </row>
    <row r="35" spans="1:7" ht="14.1" customHeight="1">
      <c r="A35" s="244"/>
      <c r="B35" s="245" t="s">
        <v>322</v>
      </c>
      <c r="C35" s="246">
        <f>'[4]Revideret anlægsplan'!C44/1000</f>
        <v>500</v>
      </c>
      <c r="D35" s="246">
        <f>'[4]Revideret anlægsplan'!D44/1000</f>
        <v>500</v>
      </c>
      <c r="E35" s="246">
        <f>'[4]Revideret anlægsplan'!E44/1000</f>
        <v>1000</v>
      </c>
      <c r="F35" s="246">
        <f>'[4]Revideret anlægsplan'!F44/1000</f>
        <v>400</v>
      </c>
      <c r="G35" s="246">
        <f>'[4]Revideret anlægsplan'!G44/1000</f>
        <v>2400</v>
      </c>
    </row>
    <row r="36" spans="1:7" ht="14.1" customHeight="1">
      <c r="A36" s="244"/>
      <c r="B36" s="245" t="s">
        <v>323</v>
      </c>
      <c r="C36" s="246"/>
      <c r="D36" s="246"/>
      <c r="E36" s="246"/>
      <c r="F36" s="246"/>
      <c r="G36" s="246">
        <f>'[4]Revideret anlægsplan'!G45/1000</f>
        <v>2700</v>
      </c>
    </row>
    <row r="37" spans="1:7" ht="14.1" customHeight="1">
      <c r="A37" s="244" t="s">
        <v>324</v>
      </c>
      <c r="B37" s="245" t="s">
        <v>222</v>
      </c>
      <c r="C37" s="246"/>
      <c r="D37" s="246">
        <f>'[4]Revideret anlægsplan'!D47/1000</f>
        <v>0</v>
      </c>
      <c r="E37" s="246"/>
      <c r="F37" s="246"/>
      <c r="G37" s="246"/>
    </row>
    <row r="38" spans="1:7" ht="14.1" customHeight="1">
      <c r="A38" s="244" t="s">
        <v>163</v>
      </c>
      <c r="B38" s="245" t="s">
        <v>101</v>
      </c>
      <c r="C38" s="246">
        <f>'[4]Revideret anlægsplan'!C49/1000</f>
        <v>636.15899999999999</v>
      </c>
      <c r="D38" s="246">
        <f>'[4]Revideret anlægsplan'!D49/1000</f>
        <v>624.6</v>
      </c>
      <c r="E38" s="246">
        <f>'[4]Revideret anlægsplan'!E49/1000</f>
        <v>625</v>
      </c>
      <c r="F38" s="246"/>
      <c r="G38" s="246"/>
    </row>
    <row r="39" spans="1:7" ht="14.1" customHeight="1">
      <c r="A39" s="244"/>
      <c r="B39" s="245" t="s">
        <v>164</v>
      </c>
      <c r="C39" s="246"/>
      <c r="D39" s="246">
        <f>'[4]Revideret anlægsplan'!D50/1000</f>
        <v>0</v>
      </c>
      <c r="E39" s="246">
        <f>'[4]Revideret anlægsplan'!E50/1000</f>
        <v>0</v>
      </c>
      <c r="F39" s="246"/>
      <c r="G39" s="246"/>
    </row>
    <row r="40" spans="1:7" ht="14.1" customHeight="1">
      <c r="A40" s="244"/>
      <c r="B40" s="245" t="s">
        <v>325</v>
      </c>
      <c r="C40" s="246">
        <f>'[4]Revideret anlægsplan'!C51/1000</f>
        <v>250</v>
      </c>
      <c r="D40" s="246">
        <f>'[4]Revideret anlægsplan'!D51/1000</f>
        <v>0</v>
      </c>
      <c r="E40" s="246">
        <f>'[4]Revideret anlægsplan'!E51/1000</f>
        <v>0</v>
      </c>
      <c r="F40" s="246">
        <f>'[4]Revideret anlægsplan'!F51/1000</f>
        <v>0</v>
      </c>
      <c r="G40" s="246">
        <f>'[4]Revideret anlægsplan'!G51/1000</f>
        <v>250</v>
      </c>
    </row>
    <row r="41" spans="1:7" ht="14.1" customHeight="1">
      <c r="A41" s="244"/>
      <c r="B41" s="245" t="s">
        <v>326</v>
      </c>
      <c r="C41" s="246">
        <f>'[4]Revideret anlægsplan'!C52/1000</f>
        <v>250</v>
      </c>
      <c r="D41" s="246">
        <f>'[4]Revideret anlægsplan'!D52/1000</f>
        <v>0</v>
      </c>
      <c r="E41" s="246">
        <f>'[4]Revideret anlægsplan'!E52/1000</f>
        <v>0</v>
      </c>
      <c r="F41" s="246">
        <f>'[4]Revideret anlægsplan'!F52/1000</f>
        <v>0</v>
      </c>
      <c r="G41" s="246"/>
    </row>
    <row r="42" spans="1:7" ht="14.1" customHeight="1">
      <c r="A42" s="244"/>
      <c r="B42" s="245" t="s">
        <v>327</v>
      </c>
      <c r="C42" s="246"/>
      <c r="D42" s="246"/>
      <c r="E42" s="246"/>
      <c r="F42" s="246"/>
      <c r="G42" s="246">
        <v>150</v>
      </c>
    </row>
    <row r="43" spans="1:7" ht="14.1" customHeight="1">
      <c r="A43" s="244" t="s">
        <v>328</v>
      </c>
      <c r="B43" s="245" t="s">
        <v>329</v>
      </c>
      <c r="C43" s="246">
        <f>'[4]Revideret anlægsplan'!C55/1000</f>
        <v>3886.3780000000002</v>
      </c>
      <c r="D43" s="246"/>
      <c r="E43" s="246"/>
      <c r="F43" s="246"/>
      <c r="G43" s="246"/>
    </row>
    <row r="44" spans="1:7" ht="14.1" customHeight="1">
      <c r="A44" s="244"/>
      <c r="B44" s="245" t="s">
        <v>330</v>
      </c>
      <c r="C44" s="246">
        <f>'[4]Revideret anlægsplan'!C56/1000</f>
        <v>3886.3780000000002</v>
      </c>
      <c r="D44" s="246"/>
      <c r="E44" s="246"/>
      <c r="F44" s="246"/>
      <c r="G44" s="246"/>
    </row>
    <row r="45" spans="1:7" ht="14.1" customHeight="1">
      <c r="A45" s="244" t="s">
        <v>331</v>
      </c>
      <c r="B45" s="245" t="s">
        <v>332</v>
      </c>
      <c r="C45" s="246">
        <f>'[4]Revideret anlægsplan'!C58/1000</f>
        <v>0</v>
      </c>
      <c r="D45" s="246">
        <f>'[4]Revideret anlægsplan'!D58/1000</f>
        <v>0</v>
      </c>
      <c r="E45" s="246">
        <f>'[4]Revideret anlægsplan'!E58/1000</f>
        <v>0</v>
      </c>
      <c r="F45" s="246">
        <f>'[4]Revideret anlægsplan'!F58/1000</f>
        <v>0</v>
      </c>
      <c r="G45" s="246">
        <f>'[4]Revideret anlægsplan'!G58/1000</f>
        <v>0</v>
      </c>
    </row>
    <row r="46" spans="1:7" ht="14.1" customHeight="1">
      <c r="A46" s="244"/>
      <c r="B46" s="245" t="s">
        <v>333</v>
      </c>
      <c r="C46" s="246">
        <f>'[4]Revideret anlægsplan'!C59/1000</f>
        <v>0</v>
      </c>
      <c r="D46" s="246"/>
      <c r="E46" s="246"/>
      <c r="F46" s="246"/>
      <c r="G46" s="246"/>
    </row>
    <row r="47" spans="1:7" ht="14.1" customHeight="1">
      <c r="A47" s="244" t="s">
        <v>165</v>
      </c>
      <c r="B47" s="245" t="s">
        <v>334</v>
      </c>
      <c r="C47" s="246"/>
      <c r="D47" s="246">
        <f>'[4]Revideret anlægsplan'!D61/1000</f>
        <v>0</v>
      </c>
      <c r="E47" s="246">
        <f>'[4]Revideret anlægsplan'!E61/1000</f>
        <v>0</v>
      </c>
      <c r="F47" s="246">
        <f>'[4]Revideret anlægsplan'!F61/1000</f>
        <v>0</v>
      </c>
      <c r="G47" s="246">
        <f>'[4]Revideret anlægsplan'!G61/1000</f>
        <v>0</v>
      </c>
    </row>
    <row r="48" spans="1:7" ht="14.1" customHeight="1">
      <c r="A48" s="244"/>
      <c r="B48" s="245" t="s">
        <v>335</v>
      </c>
      <c r="C48" s="246">
        <f>'[4]Revideret anlægsplan'!C62/1000</f>
        <v>0</v>
      </c>
      <c r="D48" s="246"/>
      <c r="E48" s="246"/>
      <c r="F48" s="246"/>
      <c r="G48" s="246"/>
    </row>
    <row r="49" spans="1:7" ht="14.1" customHeight="1">
      <c r="A49" s="244" t="s">
        <v>168</v>
      </c>
      <c r="B49" s="245" t="s">
        <v>336</v>
      </c>
      <c r="C49" s="246">
        <f>'[4]Revideret anlægsplan'!C64/1000</f>
        <v>0</v>
      </c>
      <c r="D49" s="246">
        <f>'[4]Revideret anlægsplan'!D64/1000</f>
        <v>0</v>
      </c>
      <c r="E49" s="246">
        <f>'[4]Revideret anlægsplan'!E64/1000</f>
        <v>0</v>
      </c>
      <c r="F49" s="246">
        <f>'[4]Revideret anlægsplan'!F64/1000</f>
        <v>0</v>
      </c>
      <c r="G49" s="246">
        <f>'[4]Revideret anlægsplan'!G64/1000</f>
        <v>0</v>
      </c>
    </row>
    <row r="50" spans="1:7" ht="14.1" customHeight="1" thickBot="1">
      <c r="A50" s="247" t="s">
        <v>166</v>
      </c>
      <c r="B50" s="248" t="s">
        <v>167</v>
      </c>
      <c r="C50" s="249">
        <f>'[4]Revideret anlægsplan'!C66/1000</f>
        <v>0</v>
      </c>
      <c r="D50" s="249"/>
      <c r="E50" s="249"/>
      <c r="F50" s="249"/>
      <c r="G50" s="249"/>
    </row>
    <row r="51" spans="1:7" ht="18.75" customHeight="1" thickBot="1">
      <c r="A51" s="547" t="s">
        <v>337</v>
      </c>
      <c r="B51" s="547"/>
      <c r="C51" s="250">
        <f>SUM(C4:C50)</f>
        <v>87237.78</v>
      </c>
      <c r="D51" s="250">
        <f>SUM(D4:D50)</f>
        <v>9252.4000000000015</v>
      </c>
      <c r="E51" s="250">
        <f>SUM(E4:E50)</f>
        <v>7853.2000000000007</v>
      </c>
      <c r="F51" s="250">
        <f>SUM(F4:F50)</f>
        <v>6528.2000000000007</v>
      </c>
      <c r="G51" s="250">
        <f>SUM(G4:G50)</f>
        <v>23366.414999999997</v>
      </c>
    </row>
  </sheetData>
  <mergeCells count="8">
    <mergeCell ref="G2:G3"/>
    <mergeCell ref="A51:B51"/>
    <mergeCell ref="A2:A3"/>
    <mergeCell ref="B2:B3"/>
    <mergeCell ref="C2:C3"/>
    <mergeCell ref="D2:D3"/>
    <mergeCell ref="E2:E3"/>
    <mergeCell ref="F2:F3"/>
  </mergeCells>
  <printOptions horizontalCentered="1"/>
  <pageMargins left="0.55118110236220474" right="0.35433070866141736" top="0.98425196850393704" bottom="0.98425196850393704" header="0.51181102362204722" footer="0.51181102362204722"/>
  <pageSetup paperSize="9"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workbookViewId="0"/>
  </sheetViews>
  <sheetFormatPr defaultRowHeight="14.4"/>
  <sheetData>
    <row r="1" spans="1:1" ht="15.6">
      <c r="A1" s="324" t="s">
        <v>428</v>
      </c>
    </row>
    <row r="2" spans="1:1" ht="15.6">
      <c r="A2" s="324" t="s">
        <v>429</v>
      </c>
    </row>
    <row r="3" spans="1:1" ht="15.6">
      <c r="A3" s="324"/>
    </row>
    <row r="4" spans="1:1" ht="15.6">
      <c r="A4" s="324" t="s">
        <v>430</v>
      </c>
    </row>
    <row r="5" spans="1:1" ht="15.6">
      <c r="A5" s="324" t="s">
        <v>431</v>
      </c>
    </row>
    <row r="6" spans="1:1" ht="15.6">
      <c r="A6" s="324"/>
    </row>
    <row r="7" spans="1:1" ht="15.6">
      <c r="A7" s="324" t="s">
        <v>432</v>
      </c>
    </row>
    <row r="8" spans="1:1" ht="15.6">
      <c r="A8" s="324"/>
    </row>
    <row r="9" spans="1:1" ht="15.6">
      <c r="A9" s="324" t="s">
        <v>433</v>
      </c>
    </row>
    <row r="10" spans="1:1" ht="15.6">
      <c r="A10" s="324"/>
    </row>
    <row r="11" spans="1:1" ht="15.6">
      <c r="A11" s="324" t="s">
        <v>434</v>
      </c>
    </row>
    <row r="12" spans="1:1" ht="15.6">
      <c r="A12" s="324"/>
    </row>
    <row r="13" spans="1:1" ht="15.6">
      <c r="A13" s="324"/>
    </row>
    <row r="14" spans="1:1" ht="15.6">
      <c r="A14" s="324" t="s">
        <v>435</v>
      </c>
    </row>
    <row r="15" spans="1:1" ht="15.6">
      <c r="A15" s="324"/>
    </row>
    <row r="16" spans="1:1" ht="15.6">
      <c r="A16" s="324" t="s">
        <v>436</v>
      </c>
    </row>
    <row r="17" spans="1:1" ht="15.6">
      <c r="A17" s="324" t="s">
        <v>437</v>
      </c>
    </row>
    <row r="18" spans="1:1">
      <c r="A18" s="323"/>
    </row>
    <row r="19" spans="1:1" ht="15.6">
      <c r="A19" s="324" t="s">
        <v>438</v>
      </c>
    </row>
    <row r="20" spans="1:1" ht="15.6">
      <c r="A20" s="325" t="s">
        <v>439</v>
      </c>
    </row>
    <row r="21" spans="1:1" ht="15.6">
      <c r="A21" s="325" t="s">
        <v>440</v>
      </c>
    </row>
    <row r="22" spans="1:1" ht="15.6">
      <c r="A22" s="325" t="s">
        <v>441</v>
      </c>
    </row>
    <row r="23" spans="1:1" ht="15.6">
      <c r="A23" s="325" t="s">
        <v>442</v>
      </c>
    </row>
    <row r="24" spans="1:1" ht="15">
      <c r="A24" s="326" t="s">
        <v>443</v>
      </c>
    </row>
    <row r="25" spans="1:1" ht="30">
      <c r="A25" s="327" t="s">
        <v>444</v>
      </c>
    </row>
    <row r="26" spans="1:1" ht="30">
      <c r="A26" s="327" t="s">
        <v>445</v>
      </c>
    </row>
    <row r="27" spans="1:1" ht="15.6">
      <c r="A27" s="324"/>
    </row>
    <row r="28" spans="1:1" ht="15.6">
      <c r="A28" s="324"/>
    </row>
    <row r="29" spans="1:1" ht="15.6">
      <c r="A29" s="324" t="s">
        <v>446</v>
      </c>
    </row>
    <row r="30" spans="1:1" ht="15.6">
      <c r="A30" s="324"/>
    </row>
    <row r="31" spans="1:1" ht="15.6">
      <c r="A31" s="324" t="s">
        <v>447</v>
      </c>
    </row>
    <row r="32" spans="1:1" ht="15.6">
      <c r="A32" s="324"/>
    </row>
    <row r="33" spans="1:1" ht="15.6">
      <c r="A33" s="324" t="s">
        <v>448</v>
      </c>
    </row>
    <row r="34" spans="1:1" ht="15.6">
      <c r="A34" s="324"/>
    </row>
    <row r="35" spans="1:1" ht="15.6">
      <c r="A35" s="324"/>
    </row>
    <row r="36" spans="1:1" ht="15.6">
      <c r="A36" s="324"/>
    </row>
    <row r="38" spans="1:1" ht="15.6">
      <c r="A38" s="324"/>
    </row>
    <row r="39" spans="1:1" ht="15.6">
      <c r="A39" s="324" t="s">
        <v>449</v>
      </c>
    </row>
    <row r="40" spans="1:1" ht="15.6">
      <c r="A40" s="324" t="s">
        <v>450</v>
      </c>
    </row>
    <row r="41" spans="1:1" ht="15.6">
      <c r="A41" s="324" t="s">
        <v>451</v>
      </c>
    </row>
    <row r="42" spans="1:1" ht="15.6">
      <c r="A42" s="324" t="s">
        <v>452</v>
      </c>
    </row>
    <row r="43" spans="1:1" ht="15.6">
      <c r="A43" s="324"/>
    </row>
    <row r="44" spans="1:1" ht="15.6">
      <c r="A44" s="324" t="s">
        <v>453</v>
      </c>
    </row>
    <row r="45" spans="1:1" ht="15.6">
      <c r="A45" s="324" t="s">
        <v>454</v>
      </c>
    </row>
    <row r="46" spans="1:1" ht="15.6">
      <c r="A46" s="324" t="s">
        <v>455</v>
      </c>
    </row>
    <row r="47" spans="1:1" ht="15.6">
      <c r="A47" s="324"/>
    </row>
    <row r="48" spans="1:1" ht="15.6">
      <c r="A48" s="324"/>
    </row>
    <row r="49" spans="1:1" ht="15.6">
      <c r="A49" s="324" t="s">
        <v>456</v>
      </c>
    </row>
    <row r="50" spans="1:1" ht="15.6">
      <c r="A50" s="324"/>
    </row>
    <row r="51" spans="1:1" ht="15.6">
      <c r="A51" s="324" t="s">
        <v>435</v>
      </c>
    </row>
    <row r="52" spans="1:1" ht="15.6">
      <c r="A52" s="324"/>
    </row>
    <row r="53" spans="1:1" ht="15.6">
      <c r="A53" s="324" t="s">
        <v>427</v>
      </c>
    </row>
    <row r="54" spans="1:1" ht="15.6">
      <c r="A54" s="324"/>
    </row>
    <row r="55" spans="1:1" ht="15.6">
      <c r="A55" s="324"/>
    </row>
    <row r="56" spans="1:1" ht="15.6">
      <c r="A56" s="324"/>
    </row>
    <row r="57" spans="1:1" ht="15.6">
      <c r="A57" s="324"/>
    </row>
    <row r="58" spans="1:1" ht="15.6">
      <c r="A58" s="324"/>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12"/>
  <sheetViews>
    <sheetView workbookViewId="0">
      <selection sqref="A1:XFD1048576"/>
    </sheetView>
  </sheetViews>
  <sheetFormatPr defaultColWidth="8.6640625" defaultRowHeight="13.8"/>
  <cols>
    <col min="1" max="1" width="11.33203125" style="55" customWidth="1"/>
    <col min="2" max="2" width="7.6640625" style="55" customWidth="1"/>
    <col min="3" max="3" width="9.6640625" style="55" customWidth="1"/>
    <col min="4" max="4" width="55.6640625" style="4" bestFit="1" customWidth="1"/>
    <col min="5" max="5" width="10.6640625" style="4" customWidth="1"/>
    <col min="6" max="6" width="10.5546875" style="4" customWidth="1"/>
    <col min="7" max="7" width="15" style="2" customWidth="1"/>
    <col min="8" max="8" width="13.33203125" style="2" customWidth="1"/>
    <col min="9" max="9" width="14.5546875" style="2" bestFit="1" customWidth="1"/>
    <col min="10" max="10" width="13.33203125" style="2" customWidth="1"/>
    <col min="11" max="11" width="11.6640625" style="55" customWidth="1"/>
    <col min="12" max="14" width="11.6640625" style="2" bestFit="1" customWidth="1"/>
    <col min="15" max="15" width="10.6640625" style="2" bestFit="1" customWidth="1"/>
    <col min="16" max="31" width="8.6640625" style="2"/>
    <col min="32" max="32" width="12.5546875" style="2" bestFit="1" customWidth="1"/>
    <col min="33" max="35" width="12.44140625" style="2" bestFit="1" customWidth="1"/>
    <col min="36" max="16384" width="8.6640625" style="2"/>
  </cols>
  <sheetData>
    <row r="1" spans="1:35" ht="18">
      <c r="A1" s="65" t="s">
        <v>341</v>
      </c>
      <c r="B1" s="25"/>
      <c r="C1" s="5"/>
      <c r="D1" s="6"/>
      <c r="E1" s="6"/>
      <c r="F1" s="6"/>
      <c r="G1" s="3"/>
      <c r="H1" s="7"/>
      <c r="I1" s="7"/>
      <c r="J1" s="7"/>
      <c r="K1" s="5"/>
    </row>
    <row r="2" spans="1:35">
      <c r="A2" s="10"/>
      <c r="B2" s="26"/>
      <c r="C2" s="7"/>
      <c r="D2" s="6"/>
      <c r="E2" s="6"/>
      <c r="F2" s="6"/>
      <c r="G2" s="3"/>
      <c r="H2" s="7"/>
      <c r="I2" s="7"/>
      <c r="J2" s="7"/>
      <c r="K2" s="5"/>
    </row>
    <row r="4" spans="1:35" ht="19.5" customHeight="1" thickBot="1">
      <c r="A4" s="65" t="s">
        <v>343</v>
      </c>
    </row>
    <row r="5" spans="1:35" ht="41.25" customHeight="1">
      <c r="A5" s="253"/>
      <c r="B5" s="253"/>
      <c r="C5" s="253"/>
      <c r="D5" s="257" t="s">
        <v>340</v>
      </c>
      <c r="E5" s="258"/>
      <c r="F5" s="258">
        <v>2019</v>
      </c>
      <c r="G5" s="258">
        <v>2020</v>
      </c>
      <c r="H5" s="258">
        <v>2021</v>
      </c>
      <c r="I5" s="258">
        <v>2022</v>
      </c>
      <c r="J5" s="259">
        <v>2023</v>
      </c>
      <c r="K5" s="254"/>
    </row>
    <row r="6" spans="1:35" ht="15.6">
      <c r="A6" s="253"/>
      <c r="B6" s="253"/>
      <c r="C6" s="253"/>
      <c r="D6" s="260" t="s">
        <v>410</v>
      </c>
      <c r="E6" s="261"/>
      <c r="F6" s="261"/>
      <c r="G6" s="19">
        <f>SUMIF($K$38,"X",$G$38)</f>
        <v>0</v>
      </c>
      <c r="H6" s="19">
        <f>SUMIF($K$38,"X",$H$38)</f>
        <v>0</v>
      </c>
      <c r="I6" s="19">
        <f>SUMIF($K$38,"X",$I$38)</f>
        <v>0</v>
      </c>
      <c r="J6" s="19">
        <f>SUMIF($K$38,"X",$J$38)</f>
        <v>0</v>
      </c>
      <c r="K6" s="254"/>
      <c r="AE6" s="2" t="s">
        <v>457</v>
      </c>
      <c r="AF6" s="2">
        <v>2020</v>
      </c>
      <c r="AG6" s="2">
        <v>2021</v>
      </c>
      <c r="AH6" s="2">
        <v>2022</v>
      </c>
      <c r="AI6" s="2">
        <v>2023</v>
      </c>
    </row>
    <row r="7" spans="1:35" ht="15.6">
      <c r="A7" s="253"/>
      <c r="B7" s="253"/>
      <c r="C7" s="253"/>
      <c r="D7" s="260" t="s">
        <v>188</v>
      </c>
      <c r="E7" s="261"/>
      <c r="F7" s="261"/>
      <c r="G7" s="19">
        <f>-36494114+G20+G6+AF7</f>
        <v>-42279114</v>
      </c>
      <c r="H7" s="19">
        <f>-26043275+H20+H6+AG7</f>
        <v>-43993275</v>
      </c>
      <c r="I7" s="19">
        <f>-33969306+I20+I6+AH7</f>
        <v>-52379306</v>
      </c>
      <c r="J7" s="268">
        <f>-35360501+J20+J6+AI7</f>
        <v>-53960501</v>
      </c>
      <c r="K7" s="254"/>
      <c r="AE7" s="2" t="s">
        <v>458</v>
      </c>
      <c r="AF7" s="60">
        <v>1100000</v>
      </c>
      <c r="AG7" s="60">
        <v>1100000</v>
      </c>
      <c r="AH7" s="60">
        <v>1100000</v>
      </c>
      <c r="AI7" s="60">
        <v>1100000</v>
      </c>
    </row>
    <row r="8" spans="1:35" ht="15.6">
      <c r="A8" s="253"/>
      <c r="B8" s="253"/>
      <c r="C8" s="253"/>
      <c r="D8" s="260" t="s">
        <v>404</v>
      </c>
      <c r="E8" s="261"/>
      <c r="F8" s="261"/>
      <c r="G8" s="19">
        <f>SUMIF($K$37,"X",$G$37)</f>
        <v>-20000000</v>
      </c>
      <c r="H8" s="19"/>
      <c r="I8" s="19"/>
      <c r="J8" s="268"/>
      <c r="K8" s="254"/>
    </row>
    <row r="9" spans="1:35" ht="28.8">
      <c r="A9" s="3"/>
      <c r="B9" s="5"/>
      <c r="C9" s="3"/>
      <c r="D9" s="260" t="s">
        <v>405</v>
      </c>
      <c r="E9" s="261"/>
      <c r="F9" s="261"/>
      <c r="G9" s="19">
        <f>(G22+G6+G8)</f>
        <v>-24015000</v>
      </c>
      <c r="H9" s="19">
        <f t="shared" ref="H9:J9" si="0">(H22+H6+H8)</f>
        <v>-15980000</v>
      </c>
      <c r="I9" s="19">
        <f t="shared" si="0"/>
        <v>-13490000</v>
      </c>
      <c r="J9" s="19">
        <f t="shared" si="0"/>
        <v>-14955000</v>
      </c>
      <c r="K9" s="169"/>
      <c r="L9" s="308"/>
      <c r="M9" s="308"/>
    </row>
    <row r="10" spans="1:35" ht="28.8" hidden="1">
      <c r="A10" s="3"/>
      <c r="B10" s="5"/>
      <c r="C10" s="3"/>
      <c r="D10" s="260" t="s">
        <v>407</v>
      </c>
      <c r="E10" s="261"/>
      <c r="F10" s="261"/>
      <c r="G10" s="19">
        <f>23459644-AF7</f>
        <v>22359644</v>
      </c>
      <c r="H10" s="19">
        <f>14462829-AG7</f>
        <v>13362829</v>
      </c>
      <c r="I10" s="19">
        <f>14072452-AH7</f>
        <v>12972452</v>
      </c>
      <c r="J10" s="268">
        <f>15948127-AI7</f>
        <v>14848127</v>
      </c>
      <c r="K10" s="311"/>
      <c r="L10" s="308"/>
      <c r="M10" s="308"/>
    </row>
    <row r="11" spans="1:35" ht="28.8">
      <c r="A11" s="3"/>
      <c r="B11" s="5"/>
      <c r="C11" s="3"/>
      <c r="D11" s="260" t="s">
        <v>402</v>
      </c>
      <c r="E11" s="235"/>
      <c r="F11" s="316">
        <f>35510427-F14</f>
        <v>24510427</v>
      </c>
      <c r="G11" s="19">
        <f>F11-G9-(F11-G10+F14)</f>
        <v>35374644</v>
      </c>
      <c r="H11" s="19">
        <f>G11-H9-(G10-H10)</f>
        <v>42357829</v>
      </c>
      <c r="I11" s="19">
        <f>H11-I9-(H10-I10)</f>
        <v>55457452</v>
      </c>
      <c r="J11" s="19">
        <f>I11-J9-(I10-J10)</f>
        <v>72288127</v>
      </c>
      <c r="K11" s="312"/>
    </row>
    <row r="12" spans="1:35" ht="18" hidden="1">
      <c r="A12" s="3"/>
      <c r="B12" s="5"/>
      <c r="C12" s="3"/>
      <c r="D12" s="260"/>
      <c r="E12" s="235"/>
      <c r="F12" s="315">
        <v>2000000</v>
      </c>
      <c r="G12" s="19"/>
      <c r="H12" s="19"/>
      <c r="I12" s="19"/>
      <c r="J12" s="268"/>
      <c r="K12" s="312"/>
    </row>
    <row r="13" spans="1:35" ht="18" hidden="1">
      <c r="A13" s="3"/>
      <c r="B13" s="5"/>
      <c r="C13" s="3"/>
      <c r="D13" s="260" t="s">
        <v>403</v>
      </c>
      <c r="E13" s="235"/>
      <c r="F13" s="235"/>
      <c r="G13" s="19"/>
      <c r="H13" s="19"/>
      <c r="I13" s="19"/>
      <c r="J13" s="268"/>
      <c r="K13" s="312"/>
    </row>
    <row r="14" spans="1:35" ht="18.600000000000001" thickBot="1">
      <c r="A14" s="3"/>
      <c r="B14" s="5"/>
      <c r="C14" s="3"/>
      <c r="D14" s="262" t="s">
        <v>406</v>
      </c>
      <c r="E14" s="307"/>
      <c r="F14" s="317">
        <v>11000000</v>
      </c>
      <c r="G14" s="313"/>
      <c r="H14" s="313"/>
      <c r="I14" s="313"/>
      <c r="J14" s="314"/>
      <c r="K14" s="312"/>
    </row>
    <row r="15" spans="1:35" ht="18">
      <c r="A15" s="3"/>
      <c r="B15" s="5"/>
      <c r="C15" s="3"/>
      <c r="D15" s="309"/>
      <c r="E15" s="51"/>
      <c r="F15" s="51"/>
      <c r="G15" s="310"/>
      <c r="H15" s="310"/>
      <c r="I15" s="310"/>
      <c r="J15" s="310"/>
      <c r="K15" s="312"/>
    </row>
    <row r="16" spans="1:35" ht="18.600000000000001" thickBot="1">
      <c r="A16" s="65" t="s">
        <v>344</v>
      </c>
      <c r="B16" s="5"/>
      <c r="C16" s="3"/>
      <c r="D16" s="51"/>
      <c r="E16" s="51"/>
      <c r="F16" s="51"/>
      <c r="G16" s="227"/>
      <c r="H16" s="227"/>
      <c r="I16" s="227"/>
      <c r="J16" s="227"/>
      <c r="K16" s="169"/>
    </row>
    <row r="17" spans="1:11" ht="27.6">
      <c r="A17" s="2"/>
      <c r="B17" s="18"/>
      <c r="C17" s="5"/>
      <c r="D17" s="263"/>
      <c r="E17" s="264"/>
      <c r="F17" s="264"/>
      <c r="G17" s="265" t="s">
        <v>93</v>
      </c>
      <c r="H17" s="265" t="s">
        <v>139</v>
      </c>
      <c r="I17" s="265" t="s">
        <v>197</v>
      </c>
      <c r="J17" s="266" t="s">
        <v>259</v>
      </c>
      <c r="K17" s="169"/>
    </row>
    <row r="18" spans="1:11" ht="18">
      <c r="A18" s="65"/>
      <c r="B18" s="18"/>
      <c r="C18" s="5"/>
      <c r="D18" s="267" t="s">
        <v>77</v>
      </c>
      <c r="E18" s="13"/>
      <c r="F18" s="13"/>
      <c r="G18" s="19">
        <f>G172</f>
        <v>-7735000</v>
      </c>
      <c r="H18" s="19">
        <f t="shared" ref="H18:J18" si="1">H172</f>
        <v>-20160000</v>
      </c>
      <c r="I18" s="19">
        <f t="shared" si="1"/>
        <v>-20260000</v>
      </c>
      <c r="J18" s="19">
        <f t="shared" si="1"/>
        <v>-20310000</v>
      </c>
      <c r="K18" s="169"/>
    </row>
    <row r="19" spans="1:11" ht="18.600000000000001" thickBot="1">
      <c r="A19" s="5"/>
      <c r="B19" s="5"/>
      <c r="C19" s="5"/>
      <c r="D19" s="267" t="s">
        <v>53</v>
      </c>
      <c r="E19" s="13"/>
      <c r="F19" s="13"/>
      <c r="G19" s="19">
        <f>G173</f>
        <v>850000</v>
      </c>
      <c r="H19" s="19">
        <f>H173</f>
        <v>1110000</v>
      </c>
      <c r="I19" s="19">
        <f>I173</f>
        <v>750000</v>
      </c>
      <c r="J19" s="19">
        <f>J173</f>
        <v>610000</v>
      </c>
      <c r="K19" s="169"/>
    </row>
    <row r="20" spans="1:11" ht="18.600000000000001" thickBot="1">
      <c r="A20" s="5"/>
      <c r="B20" s="5"/>
      <c r="C20" s="5"/>
      <c r="D20" s="290" t="s">
        <v>351</v>
      </c>
      <c r="E20" s="291"/>
      <c r="F20" s="291"/>
      <c r="G20" s="292">
        <f>G18+G19</f>
        <v>-6885000</v>
      </c>
      <c r="H20" s="292">
        <f>H18+H19</f>
        <v>-19050000</v>
      </c>
      <c r="I20" s="292">
        <f>I18+I19</f>
        <v>-19510000</v>
      </c>
      <c r="J20" s="293">
        <f>J18+J19</f>
        <v>-19700000</v>
      </c>
      <c r="K20" s="169"/>
    </row>
    <row r="21" spans="1:11" ht="18.600000000000001" thickBot="1">
      <c r="A21" s="5"/>
      <c r="B21" s="5"/>
      <c r="C21" s="5"/>
      <c r="D21" s="289" t="s">
        <v>54</v>
      </c>
      <c r="E21" s="287"/>
      <c r="F21" s="287"/>
      <c r="G21" s="288">
        <f t="shared" ref="G21:J21" si="2">G174</f>
        <v>2870000</v>
      </c>
      <c r="H21" s="288">
        <f t="shared" si="2"/>
        <v>3070000</v>
      </c>
      <c r="I21" s="288">
        <f t="shared" si="2"/>
        <v>6020000</v>
      </c>
      <c r="J21" s="288">
        <f t="shared" si="2"/>
        <v>4745000</v>
      </c>
      <c r="K21" s="169"/>
    </row>
    <row r="22" spans="1:11" ht="18.600000000000001" thickBot="1">
      <c r="A22" s="5"/>
      <c r="B22" s="5"/>
      <c r="C22" s="5"/>
      <c r="D22" s="290" t="s">
        <v>350</v>
      </c>
      <c r="E22" s="291"/>
      <c r="F22" s="291"/>
      <c r="G22" s="292">
        <f>G18+G19+G21</f>
        <v>-4015000</v>
      </c>
      <c r="H22" s="292">
        <f>H18+H19+H21</f>
        <v>-15980000</v>
      </c>
      <c r="I22" s="292">
        <f>I18+I19+I21</f>
        <v>-13490000</v>
      </c>
      <c r="J22" s="293">
        <f>J18+J19+J21</f>
        <v>-14955000</v>
      </c>
      <c r="K22" s="169"/>
    </row>
    <row r="23" spans="1:11" ht="18">
      <c r="A23" s="5"/>
      <c r="B23" s="5"/>
      <c r="C23" s="5"/>
      <c r="D23" s="273"/>
      <c r="E23" s="274"/>
      <c r="F23" s="274"/>
      <c r="G23" s="275"/>
      <c r="H23" s="275"/>
      <c r="I23" s="275"/>
      <c r="J23" s="276"/>
      <c r="K23" s="169"/>
    </row>
    <row r="24" spans="1:11" ht="18">
      <c r="A24" s="5"/>
      <c r="B24" s="5"/>
      <c r="C24" s="5"/>
      <c r="D24" s="273"/>
      <c r="E24" s="274"/>
      <c r="F24" s="274"/>
      <c r="G24" s="275"/>
      <c r="H24" s="275"/>
      <c r="I24" s="275"/>
      <c r="J24" s="276"/>
      <c r="K24" s="169"/>
    </row>
    <row r="25" spans="1:11" ht="18.600000000000001" thickBot="1">
      <c r="A25" s="65" t="s">
        <v>348</v>
      </c>
      <c r="B25" s="5"/>
      <c r="C25" s="5"/>
      <c r="D25" s="273"/>
      <c r="E25" s="274"/>
      <c r="F25" s="274"/>
      <c r="G25" s="275"/>
      <c r="H25" s="275"/>
      <c r="I25" s="275"/>
      <c r="J25" s="276"/>
      <c r="K25" s="169"/>
    </row>
    <row r="26" spans="1:11" ht="18">
      <c r="A26" s="65"/>
      <c r="B26" s="5"/>
      <c r="C26" s="5"/>
      <c r="D26" s="281"/>
      <c r="E26" s="282"/>
      <c r="F26" s="282"/>
      <c r="G26" s="284">
        <v>2020</v>
      </c>
      <c r="H26" s="284">
        <v>2021</v>
      </c>
      <c r="I26" s="284">
        <v>2022</v>
      </c>
      <c r="J26" s="285">
        <v>2023</v>
      </c>
      <c r="K26" s="169"/>
    </row>
    <row r="27" spans="1:11" ht="18">
      <c r="A27" s="65"/>
      <c r="B27" s="5"/>
      <c r="C27" s="5"/>
      <c r="D27" s="272" t="s">
        <v>346</v>
      </c>
      <c r="E27" s="12"/>
      <c r="F27" s="12"/>
      <c r="G27" s="20">
        <f>674005857+G20</f>
        <v>667120857</v>
      </c>
      <c r="H27" s="20">
        <f>691205112+H20</f>
        <v>672155112</v>
      </c>
      <c r="I27" s="20">
        <f>708123149+I20</f>
        <v>688613149</v>
      </c>
      <c r="J27" s="286">
        <f>725594366+J20</f>
        <v>705894366</v>
      </c>
      <c r="K27" s="169"/>
    </row>
    <row r="28" spans="1:11" ht="18">
      <c r="A28" s="65"/>
      <c r="B28" s="5"/>
      <c r="C28" s="5"/>
      <c r="D28" s="272" t="s">
        <v>94</v>
      </c>
      <c r="E28" s="12"/>
      <c r="F28" s="12"/>
      <c r="G28" s="20">
        <v>675607000</v>
      </c>
      <c r="H28" s="20"/>
      <c r="I28" s="20"/>
      <c r="J28" s="20"/>
      <c r="K28" s="169"/>
    </row>
    <row r="29" spans="1:11" ht="18">
      <c r="A29" s="65"/>
      <c r="B29" s="5"/>
      <c r="C29" s="5"/>
      <c r="D29" s="272" t="s">
        <v>347</v>
      </c>
      <c r="E29" s="12"/>
      <c r="F29" s="12"/>
      <c r="G29" s="20">
        <f>G28-G27</f>
        <v>8486143</v>
      </c>
      <c r="H29" s="20"/>
      <c r="I29" s="20"/>
      <c r="J29" s="286"/>
      <c r="K29" s="169"/>
    </row>
    <row r="30" spans="1:11" ht="18">
      <c r="A30" s="65"/>
      <c r="B30" s="5"/>
      <c r="C30" s="5"/>
      <c r="D30" s="272"/>
      <c r="E30" s="12"/>
      <c r="F30" s="12"/>
      <c r="G30" s="280"/>
      <c r="H30" s="280"/>
      <c r="I30" s="280"/>
      <c r="J30" s="283"/>
      <c r="K30" s="169"/>
    </row>
    <row r="31" spans="1:11" ht="18">
      <c r="A31" s="65"/>
      <c r="B31" s="5"/>
      <c r="C31" s="5"/>
      <c r="D31" s="272" t="s">
        <v>23</v>
      </c>
      <c r="E31" s="12"/>
      <c r="F31" s="12"/>
      <c r="G31" s="20">
        <f>G180</f>
        <v>20611700</v>
      </c>
      <c r="H31" s="20">
        <f t="shared" ref="H31:J31" si="3">H180</f>
        <v>22363600</v>
      </c>
      <c r="I31" s="20">
        <f t="shared" si="3"/>
        <v>18777600</v>
      </c>
      <c r="J31" s="20">
        <f t="shared" si="3"/>
        <v>26393100</v>
      </c>
      <c r="K31" s="169"/>
    </row>
    <row r="32" spans="1:11" ht="18">
      <c r="A32" s="65"/>
      <c r="B32" s="5"/>
      <c r="C32" s="5"/>
      <c r="D32" s="272" t="s">
        <v>250</v>
      </c>
      <c r="E32" s="12"/>
      <c r="F32" s="12"/>
      <c r="G32" s="20">
        <v>43943418</v>
      </c>
      <c r="H32" s="20"/>
      <c r="I32" s="20"/>
      <c r="J32" s="286"/>
      <c r="K32" s="169"/>
    </row>
    <row r="33" spans="1:15" ht="18.600000000000001" thickBot="1">
      <c r="A33" s="65"/>
      <c r="B33" s="5"/>
      <c r="C33" s="5"/>
      <c r="D33" s="269" t="s">
        <v>254</v>
      </c>
      <c r="E33" s="270"/>
      <c r="F33" s="270"/>
      <c r="G33" s="271">
        <f>G32-G31</f>
        <v>23331718</v>
      </c>
      <c r="H33" s="271"/>
      <c r="I33" s="271"/>
      <c r="J33" s="271"/>
      <c r="K33" s="169"/>
    </row>
    <row r="34" spans="1:15" ht="18">
      <c r="A34" s="65"/>
      <c r="B34" s="5"/>
      <c r="C34" s="5"/>
      <c r="D34" s="273"/>
      <c r="E34" s="274"/>
      <c r="F34" s="274"/>
      <c r="G34" s="275"/>
      <c r="H34" s="275"/>
      <c r="I34" s="275"/>
      <c r="J34" s="276"/>
      <c r="K34" s="169"/>
    </row>
    <row r="35" spans="1:15" ht="18">
      <c r="A35" s="65"/>
      <c r="B35" s="5"/>
      <c r="C35" s="5"/>
      <c r="D35" s="273"/>
      <c r="E35" s="274"/>
      <c r="F35" s="274"/>
      <c r="G35" s="275"/>
      <c r="H35" s="275"/>
      <c r="I35" s="275"/>
      <c r="J35" s="276"/>
      <c r="K35" s="169" t="str">
        <f>K55</f>
        <v>Prioriteret</v>
      </c>
    </row>
    <row r="36" spans="1:15" ht="18">
      <c r="A36" s="65" t="s">
        <v>408</v>
      </c>
      <c r="B36" s="5"/>
      <c r="C36" s="5"/>
      <c r="D36" s="273"/>
      <c r="E36" s="274"/>
      <c r="F36" s="274"/>
      <c r="G36" s="275"/>
      <c r="H36" s="275"/>
      <c r="I36" s="275"/>
      <c r="J36" s="276"/>
      <c r="K36" s="169" t="str">
        <f>K56</f>
        <v xml:space="preserve">Hvis forslaget ønskes prioriteret skriv "X" </v>
      </c>
    </row>
    <row r="37" spans="1:15" ht="29.4">
      <c r="A37" s="65"/>
      <c r="B37" s="5"/>
      <c r="C37" s="5"/>
      <c r="D37" s="272" t="s">
        <v>352</v>
      </c>
      <c r="E37" s="12"/>
      <c r="F37" s="12"/>
      <c r="G37" s="155">
        <v>-20000000</v>
      </c>
      <c r="H37" s="20"/>
      <c r="I37" s="20"/>
      <c r="J37" s="20"/>
      <c r="K37" s="170" t="s">
        <v>70</v>
      </c>
    </row>
    <row r="38" spans="1:15" ht="18.600000000000001" thickBot="1">
      <c r="A38" s="65"/>
      <c r="B38" s="5"/>
      <c r="C38" s="5"/>
      <c r="D38" s="269" t="s">
        <v>409</v>
      </c>
      <c r="E38" s="270"/>
      <c r="F38" s="270"/>
      <c r="G38" s="155">
        <v>-5800000</v>
      </c>
      <c r="H38" s="155">
        <v>-5800000</v>
      </c>
      <c r="I38" s="155">
        <v>-5800000</v>
      </c>
      <c r="J38" s="155">
        <v>-5800000</v>
      </c>
      <c r="K38" s="170"/>
    </row>
    <row r="39" spans="1:15" ht="52.5" hidden="1" customHeight="1">
      <c r="A39" s="520" t="s">
        <v>3</v>
      </c>
      <c r="B39" s="521" t="s">
        <v>80</v>
      </c>
      <c r="C39" s="520" t="s">
        <v>79</v>
      </c>
      <c r="D39" s="520" t="s">
        <v>1</v>
      </c>
      <c r="E39" s="53"/>
      <c r="F39" s="53"/>
      <c r="G39" s="523" t="s">
        <v>57</v>
      </c>
      <c r="H39" s="524"/>
      <c r="I39" s="524"/>
      <c r="J39" s="524"/>
      <c r="K39" s="2"/>
    </row>
    <row r="40" spans="1:15" ht="63" hidden="1" customHeight="1">
      <c r="A40" s="520"/>
      <c r="B40" s="522"/>
      <c r="C40" s="520"/>
      <c r="D40" s="520"/>
      <c r="E40" s="50"/>
      <c r="F40" s="50"/>
      <c r="G40" s="131" t="s">
        <v>93</v>
      </c>
      <c r="H40" s="131" t="s">
        <v>139</v>
      </c>
      <c r="I40" s="131" t="s">
        <v>197</v>
      </c>
      <c r="J40" s="131" t="s">
        <v>259</v>
      </c>
      <c r="K40" s="2"/>
    </row>
    <row r="41" spans="1:15" ht="18" hidden="1">
      <c r="A41" s="3"/>
      <c r="B41" s="5"/>
      <c r="C41" s="3"/>
      <c r="D41" s="255"/>
      <c r="E41" s="255"/>
      <c r="F41" s="255"/>
      <c r="G41" s="256"/>
      <c r="H41" s="256"/>
      <c r="I41" s="256"/>
      <c r="J41" s="256"/>
      <c r="K41" s="169"/>
    </row>
    <row r="42" spans="1:15" ht="25.5" hidden="1" customHeight="1">
      <c r="A42" s="277"/>
      <c r="B42" s="277"/>
      <c r="C42" s="278"/>
      <c r="D42" s="261" t="s">
        <v>175</v>
      </c>
      <c r="E42" s="261"/>
      <c r="F42" s="261"/>
      <c r="G42" s="297">
        <v>-5280259</v>
      </c>
      <c r="H42" s="297">
        <v>6550099</v>
      </c>
      <c r="I42" s="297">
        <v>-7807698</v>
      </c>
      <c r="J42" s="297">
        <v>-130261</v>
      </c>
      <c r="K42" s="2"/>
    </row>
    <row r="43" spans="1:15" ht="35.25" hidden="1" customHeight="1">
      <c r="A43" s="277"/>
      <c r="B43" s="277"/>
      <c r="C43" s="278"/>
      <c r="D43" s="261" t="s">
        <v>256</v>
      </c>
      <c r="E43" s="279"/>
      <c r="F43" s="279"/>
      <c r="G43" s="64">
        <f>SUM(G48:G52)</f>
        <v>0</v>
      </c>
      <c r="H43" s="64">
        <f>SUM(H48:H52)</f>
        <v>0</v>
      </c>
      <c r="I43" s="64">
        <f>SUM(I48:I52)</f>
        <v>0</v>
      </c>
      <c r="J43" s="64">
        <f>SUM(J48:J52)</f>
        <v>0</v>
      </c>
      <c r="K43" s="169"/>
    </row>
    <row r="44" spans="1:15" ht="25.5" hidden="1" customHeight="1">
      <c r="A44" s="277"/>
      <c r="B44" s="277"/>
      <c r="C44" s="278"/>
      <c r="D44" s="261" t="s">
        <v>49</v>
      </c>
      <c r="E44" s="261"/>
      <c r="F44" s="261"/>
      <c r="G44" s="64">
        <f>G175</f>
        <v>-4015000</v>
      </c>
      <c r="H44" s="64">
        <f>H175</f>
        <v>-15980000</v>
      </c>
      <c r="I44" s="64">
        <f>I175</f>
        <v>-13490000</v>
      </c>
      <c r="J44" s="64">
        <f>J175</f>
        <v>-14955000</v>
      </c>
      <c r="K44" s="169"/>
    </row>
    <row r="45" spans="1:15" ht="31.5" hidden="1" customHeight="1">
      <c r="A45" s="277"/>
      <c r="B45" s="277"/>
      <c r="C45" s="278"/>
      <c r="D45" s="261" t="s">
        <v>179</v>
      </c>
      <c r="E45" s="261"/>
      <c r="F45" s="261"/>
      <c r="G45" s="64">
        <f>SUM(G42-G43+G44)</f>
        <v>-9295259</v>
      </c>
      <c r="H45" s="64">
        <f>SUM(H42-H43+H44)</f>
        <v>-9429901</v>
      </c>
      <c r="I45" s="64">
        <f>SUM(I42-I43+I44)</f>
        <v>-21297698</v>
      </c>
      <c r="J45" s="64">
        <f>SUM(J42-J43+J44)</f>
        <v>-15085261</v>
      </c>
      <c r="K45" s="169"/>
    </row>
    <row r="46" spans="1:15" ht="22.5" hidden="1" customHeight="1">
      <c r="A46" s="3"/>
      <c r="B46" s="5"/>
      <c r="C46" s="3"/>
      <c r="D46" s="3"/>
      <c r="E46" s="3"/>
      <c r="F46" s="3"/>
      <c r="G46" s="3"/>
      <c r="H46" s="3"/>
      <c r="I46" s="3"/>
      <c r="J46" s="3"/>
      <c r="K46" s="169"/>
    </row>
    <row r="47" spans="1:15" ht="18" hidden="1">
      <c r="A47" s="14" t="s">
        <v>242</v>
      </c>
      <c r="B47" s="24"/>
      <c r="C47" s="11"/>
      <c r="D47" s="13"/>
      <c r="E47" s="13"/>
      <c r="F47" s="13"/>
      <c r="G47" s="15"/>
      <c r="H47" s="15"/>
      <c r="I47" s="15"/>
      <c r="J47" s="15"/>
      <c r="K47" s="169"/>
    </row>
    <row r="48" spans="1:15" ht="18" hidden="1">
      <c r="A48" s="181"/>
      <c r="B48" s="181" t="s">
        <v>74</v>
      </c>
      <c r="C48" s="153">
        <v>9</v>
      </c>
      <c r="D48" s="183" t="s">
        <v>255</v>
      </c>
      <c r="E48" s="184"/>
      <c r="F48" s="184"/>
      <c r="G48" s="185">
        <v>0</v>
      </c>
      <c r="H48" s="185">
        <v>0</v>
      </c>
      <c r="I48" s="185">
        <v>0</v>
      </c>
      <c r="J48" s="185">
        <v>0</v>
      </c>
      <c r="K48" s="169"/>
      <c r="L48" s="186"/>
      <c r="M48" s="186"/>
      <c r="N48" s="186"/>
      <c r="O48" s="186"/>
    </row>
    <row r="49" spans="1:15" ht="18" hidden="1">
      <c r="A49" s="181"/>
      <c r="B49" s="181"/>
      <c r="C49" s="182"/>
      <c r="D49" s="183"/>
      <c r="E49" s="184"/>
      <c r="F49" s="184"/>
      <c r="G49" s="185"/>
      <c r="H49" s="185"/>
      <c r="I49" s="185"/>
      <c r="J49" s="185"/>
      <c r="K49" s="169"/>
      <c r="L49" s="186"/>
      <c r="M49" s="186"/>
      <c r="N49" s="186"/>
      <c r="O49" s="186"/>
    </row>
    <row r="50" spans="1:15" ht="18" hidden="1">
      <c r="A50" s="181"/>
      <c r="B50" s="181"/>
      <c r="C50" s="182"/>
      <c r="D50" s="183"/>
      <c r="E50" s="184"/>
      <c r="F50" s="184"/>
      <c r="G50" s="185"/>
      <c r="H50" s="185"/>
      <c r="I50" s="185"/>
      <c r="J50" s="185"/>
      <c r="K50" s="169"/>
      <c r="L50" s="186"/>
      <c r="M50" s="186"/>
      <c r="N50" s="186"/>
      <c r="O50" s="186"/>
    </row>
    <row r="51" spans="1:15" ht="18" hidden="1">
      <c r="A51" s="181"/>
      <c r="B51" s="181"/>
      <c r="C51" s="182"/>
      <c r="D51" s="183"/>
      <c r="E51" s="184"/>
      <c r="F51" s="184"/>
      <c r="G51" s="185"/>
      <c r="H51" s="185"/>
      <c r="I51" s="185"/>
      <c r="J51" s="185"/>
      <c r="K51" s="169"/>
      <c r="L51" s="186"/>
      <c r="M51" s="186"/>
      <c r="N51" s="186"/>
      <c r="O51" s="186"/>
    </row>
    <row r="52" spans="1:15" ht="18" hidden="1">
      <c r="A52" s="181"/>
      <c r="B52" s="181"/>
      <c r="C52" s="182"/>
      <c r="D52" s="184"/>
      <c r="E52" s="184"/>
      <c r="F52" s="184"/>
      <c r="G52" s="185"/>
      <c r="H52" s="185"/>
      <c r="I52" s="185"/>
      <c r="J52" s="185"/>
      <c r="K52" s="169"/>
      <c r="L52" s="186"/>
      <c r="M52" s="186"/>
      <c r="N52" s="186"/>
      <c r="O52" s="186"/>
    </row>
    <row r="53" spans="1:15" ht="22.5" customHeight="1">
      <c r="A53" s="3"/>
      <c r="B53" s="5"/>
      <c r="C53" s="3"/>
      <c r="D53" s="3"/>
      <c r="E53" s="3"/>
      <c r="F53" s="3"/>
      <c r="G53" s="3"/>
      <c r="H53" s="3"/>
      <c r="I53" s="3"/>
      <c r="J53" s="3"/>
      <c r="K53" s="169"/>
    </row>
    <row r="54" spans="1:15" s="208" customFormat="1" ht="27" customHeight="1">
      <c r="A54" s="525" t="s">
        <v>4</v>
      </c>
      <c r="B54" s="525"/>
      <c r="C54" s="525"/>
      <c r="D54" s="525"/>
      <c r="E54" s="525"/>
      <c r="F54" s="525"/>
      <c r="G54" s="525"/>
      <c r="H54" s="525"/>
      <c r="I54" s="525"/>
      <c r="J54" s="525"/>
      <c r="K54" s="169"/>
    </row>
    <row r="55" spans="1:15" s="208" customFormat="1" ht="25.8">
      <c r="A55" s="519" t="s">
        <v>75</v>
      </c>
      <c r="B55" s="519"/>
      <c r="C55" s="519"/>
      <c r="D55" s="519"/>
      <c r="E55" s="519"/>
      <c r="F55" s="519"/>
      <c r="G55" s="519"/>
      <c r="H55" s="519"/>
      <c r="I55" s="519"/>
      <c r="J55" s="320"/>
      <c r="K55" s="167" t="s">
        <v>39</v>
      </c>
    </row>
    <row r="56" spans="1:15" ht="78">
      <c r="A56" s="146"/>
      <c r="B56" s="147"/>
      <c r="C56" s="147"/>
      <c r="D56" s="145" t="s">
        <v>210</v>
      </c>
      <c r="E56" s="22" t="s">
        <v>78</v>
      </c>
      <c r="F56" s="22" t="s">
        <v>83</v>
      </c>
      <c r="G56" s="304">
        <v>2020</v>
      </c>
      <c r="H56" s="305">
        <v>2021</v>
      </c>
      <c r="I56" s="305">
        <v>2022</v>
      </c>
      <c r="J56" s="306" t="s">
        <v>312</v>
      </c>
      <c r="K56" s="168" t="s">
        <v>230</v>
      </c>
    </row>
    <row r="57" spans="1:15" s="156" customFormat="1" ht="18">
      <c r="A57" s="153" t="s">
        <v>257</v>
      </c>
      <c r="B57" s="153" t="s">
        <v>71</v>
      </c>
      <c r="C57" s="153">
        <v>2</v>
      </c>
      <c r="D57" s="154" t="s">
        <v>258</v>
      </c>
      <c r="E57" s="153" t="s">
        <v>70</v>
      </c>
      <c r="F57" s="153"/>
      <c r="G57" s="155">
        <v>-400000</v>
      </c>
      <c r="H57" s="155">
        <v>-400000</v>
      </c>
      <c r="I57" s="155">
        <v>-400000</v>
      </c>
      <c r="J57" s="155">
        <v>-400000</v>
      </c>
      <c r="K57" s="170"/>
    </row>
    <row r="58" spans="1:15" s="156" customFormat="1" ht="18" hidden="1">
      <c r="A58" s="153"/>
      <c r="B58" s="153"/>
      <c r="C58" s="153"/>
      <c r="D58" s="154"/>
      <c r="E58" s="153"/>
      <c r="F58" s="153"/>
      <c r="G58" s="155"/>
      <c r="H58" s="155"/>
      <c r="I58" s="155"/>
      <c r="J58" s="155"/>
      <c r="K58" s="170"/>
    </row>
    <row r="59" spans="1:15" s="140" customFormat="1" ht="14.4">
      <c r="A59" s="157"/>
      <c r="B59" s="209"/>
      <c r="C59" s="209"/>
      <c r="D59" s="210"/>
      <c r="E59" s="209"/>
      <c r="F59" s="209"/>
      <c r="G59" s="211"/>
      <c r="H59" s="211"/>
      <c r="I59" s="211"/>
      <c r="J59" s="211"/>
      <c r="K59" s="171"/>
    </row>
    <row r="60" spans="1:15" s="140" customFormat="1" ht="14.4">
      <c r="A60" s="157"/>
      <c r="B60" s="158"/>
      <c r="C60" s="158"/>
      <c r="D60" s="159" t="s">
        <v>226</v>
      </c>
      <c r="E60" s="158"/>
      <c r="F60" s="158"/>
      <c r="G60" s="160"/>
      <c r="H60" s="160"/>
      <c r="I60" s="160"/>
      <c r="J60" s="160"/>
      <c r="K60" s="171"/>
    </row>
    <row r="61" spans="1:15" s="156" customFormat="1" ht="21.75" customHeight="1">
      <c r="A61" s="153" t="s">
        <v>260</v>
      </c>
      <c r="B61" s="153" t="s">
        <v>72</v>
      </c>
      <c r="C61" s="153">
        <v>4</v>
      </c>
      <c r="D61" s="154" t="s">
        <v>262</v>
      </c>
      <c r="E61" s="153" t="s">
        <v>70</v>
      </c>
      <c r="F61" s="153"/>
      <c r="G61" s="155">
        <v>-600000</v>
      </c>
      <c r="H61" s="155">
        <v>-600000</v>
      </c>
      <c r="I61" s="155">
        <v>-600000</v>
      </c>
      <c r="J61" s="155">
        <v>-600000</v>
      </c>
      <c r="K61" s="170"/>
    </row>
    <row r="62" spans="1:15" s="161" customFormat="1" ht="18">
      <c r="A62" s="153" t="s">
        <v>261</v>
      </c>
      <c r="B62" s="153" t="s">
        <v>72</v>
      </c>
      <c r="C62" s="153">
        <v>4</v>
      </c>
      <c r="D62" s="154" t="s">
        <v>263</v>
      </c>
      <c r="E62" s="153" t="s">
        <v>70</v>
      </c>
      <c r="F62" s="153"/>
      <c r="G62" s="155">
        <v>-85000</v>
      </c>
      <c r="H62" s="155">
        <v>-172000</v>
      </c>
      <c r="I62" s="155">
        <v>-172000</v>
      </c>
      <c r="J62" s="155">
        <v>-172000</v>
      </c>
      <c r="K62" s="170" t="s">
        <v>85</v>
      </c>
    </row>
    <row r="63" spans="1:15" s="161" customFormat="1" ht="15" customHeight="1">
      <c r="A63" s="153" t="s">
        <v>273</v>
      </c>
      <c r="B63" s="153" t="s">
        <v>72</v>
      </c>
      <c r="C63" s="153">
        <v>4</v>
      </c>
      <c r="D63" s="154" t="s">
        <v>274</v>
      </c>
      <c r="E63" s="153" t="s">
        <v>70</v>
      </c>
      <c r="F63" s="153"/>
      <c r="G63" s="155">
        <v>-100000</v>
      </c>
      <c r="H63" s="155">
        <v>-100000</v>
      </c>
      <c r="I63" s="155">
        <v>-100000</v>
      </c>
      <c r="J63" s="155">
        <v>-100000</v>
      </c>
      <c r="K63" s="170"/>
    </row>
    <row r="64" spans="1:15" s="161" customFormat="1" ht="15" customHeight="1">
      <c r="A64" s="153" t="s">
        <v>264</v>
      </c>
      <c r="B64" s="153" t="s">
        <v>72</v>
      </c>
      <c r="C64" s="153">
        <v>4</v>
      </c>
      <c r="D64" s="154" t="s">
        <v>275</v>
      </c>
      <c r="E64" s="153" t="s">
        <v>70</v>
      </c>
      <c r="F64" s="153"/>
      <c r="G64" s="155">
        <v>-100000</v>
      </c>
      <c r="H64" s="155">
        <v>-100000</v>
      </c>
      <c r="I64" s="155">
        <v>-100000</v>
      </c>
      <c r="J64" s="155">
        <v>-100000</v>
      </c>
      <c r="K64" s="170"/>
    </row>
    <row r="65" spans="1:11" s="161" customFormat="1" ht="15" customHeight="1">
      <c r="A65" s="153" t="s">
        <v>265</v>
      </c>
      <c r="B65" s="153" t="s">
        <v>72</v>
      </c>
      <c r="C65" s="153">
        <v>4</v>
      </c>
      <c r="D65" s="154" t="s">
        <v>276</v>
      </c>
      <c r="E65" s="153" t="s">
        <v>70</v>
      </c>
      <c r="F65" s="153"/>
      <c r="G65" s="155">
        <v>-440000</v>
      </c>
      <c r="H65" s="155">
        <v>-440000</v>
      </c>
      <c r="I65" s="155">
        <v>-440000</v>
      </c>
      <c r="J65" s="155">
        <v>-440000</v>
      </c>
      <c r="K65" s="170"/>
    </row>
    <row r="66" spans="1:11" s="156" customFormat="1" ht="21.75" customHeight="1">
      <c r="A66" s="153" t="s">
        <v>266</v>
      </c>
      <c r="B66" s="153" t="s">
        <v>72</v>
      </c>
      <c r="C66" s="153">
        <v>4</v>
      </c>
      <c r="D66" s="154" t="s">
        <v>277</v>
      </c>
      <c r="E66" s="153" t="s">
        <v>70</v>
      </c>
      <c r="F66" s="153"/>
      <c r="G66" s="155">
        <v>-220000</v>
      </c>
      <c r="H66" s="155">
        <v>-220000</v>
      </c>
      <c r="I66" s="155">
        <v>-220000</v>
      </c>
      <c r="J66" s="155">
        <v>-220000</v>
      </c>
      <c r="K66" s="170" t="s">
        <v>70</v>
      </c>
    </row>
    <row r="67" spans="1:11" s="156" customFormat="1" ht="18">
      <c r="A67" s="153" t="s">
        <v>267</v>
      </c>
      <c r="B67" s="153" t="s">
        <v>72</v>
      </c>
      <c r="C67" s="153">
        <v>5</v>
      </c>
      <c r="D67" s="154" t="s">
        <v>278</v>
      </c>
      <c r="E67" s="153" t="s">
        <v>70</v>
      </c>
      <c r="F67" s="153"/>
      <c r="G67" s="155">
        <v>-1100000</v>
      </c>
      <c r="H67" s="155">
        <v>-1100000</v>
      </c>
      <c r="I67" s="155">
        <v>-1100000</v>
      </c>
      <c r="J67" s="155">
        <v>-1100000</v>
      </c>
      <c r="K67" s="170"/>
    </row>
    <row r="68" spans="1:11" s="156" customFormat="1" ht="18">
      <c r="A68" s="153" t="s">
        <v>268</v>
      </c>
      <c r="B68" s="153" t="s">
        <v>72</v>
      </c>
      <c r="C68" s="153">
        <v>5</v>
      </c>
      <c r="D68" s="154" t="s">
        <v>279</v>
      </c>
      <c r="E68" s="153" t="s">
        <v>70</v>
      </c>
      <c r="F68" s="153"/>
      <c r="G68" s="155">
        <v>-530000</v>
      </c>
      <c r="H68" s="155">
        <v>-530000</v>
      </c>
      <c r="I68" s="155">
        <v>-530000</v>
      </c>
      <c r="J68" s="155">
        <v>-530000</v>
      </c>
      <c r="K68" s="170"/>
    </row>
    <row r="69" spans="1:11" s="156" customFormat="1" ht="21.75" customHeight="1">
      <c r="A69" s="153" t="s">
        <v>269</v>
      </c>
      <c r="B69" s="153" t="s">
        <v>72</v>
      </c>
      <c r="C69" s="153">
        <v>4</v>
      </c>
      <c r="D69" s="154" t="s">
        <v>280</v>
      </c>
      <c r="E69" s="153" t="s">
        <v>70</v>
      </c>
      <c r="F69" s="153"/>
      <c r="G69" s="155">
        <v>-750000</v>
      </c>
      <c r="H69" s="155">
        <v>-1500000</v>
      </c>
      <c r="I69" s="155">
        <v>-1500000</v>
      </c>
      <c r="J69" s="155">
        <v>-1500000</v>
      </c>
      <c r="K69" s="170"/>
    </row>
    <row r="70" spans="1:11" s="156" customFormat="1" ht="21.75" customHeight="1">
      <c r="A70" s="153" t="s">
        <v>270</v>
      </c>
      <c r="B70" s="153" t="s">
        <v>72</v>
      </c>
      <c r="C70" s="153">
        <v>5</v>
      </c>
      <c r="D70" s="154" t="s">
        <v>281</v>
      </c>
      <c r="E70" s="153" t="s">
        <v>70</v>
      </c>
      <c r="F70" s="153"/>
      <c r="G70" s="155">
        <v>-350000</v>
      </c>
      <c r="H70" s="155">
        <v>-350000</v>
      </c>
      <c r="I70" s="155">
        <v>-350000</v>
      </c>
      <c r="J70" s="155">
        <v>-350000</v>
      </c>
      <c r="K70" s="170"/>
    </row>
    <row r="71" spans="1:11" s="156" customFormat="1" ht="21.75" customHeight="1">
      <c r="A71" s="153" t="s">
        <v>271</v>
      </c>
      <c r="B71" s="153" t="s">
        <v>72</v>
      </c>
      <c r="C71" s="153">
        <v>5</v>
      </c>
      <c r="D71" s="154" t="s">
        <v>282</v>
      </c>
      <c r="E71" s="153" t="s">
        <v>70</v>
      </c>
      <c r="F71" s="153"/>
      <c r="G71" s="155">
        <v>-250000</v>
      </c>
      <c r="H71" s="155">
        <v>-250000</v>
      </c>
      <c r="I71" s="155">
        <v>-250000</v>
      </c>
      <c r="J71" s="155">
        <v>-250000</v>
      </c>
      <c r="K71" s="170" t="s">
        <v>70</v>
      </c>
    </row>
    <row r="72" spans="1:11" s="156" customFormat="1" ht="21.75" customHeight="1">
      <c r="A72" s="153" t="s">
        <v>272</v>
      </c>
      <c r="B72" s="153" t="s">
        <v>72</v>
      </c>
      <c r="C72" s="153">
        <v>6</v>
      </c>
      <c r="D72" s="154" t="s">
        <v>283</v>
      </c>
      <c r="E72" s="153"/>
      <c r="F72" s="153" t="s">
        <v>70</v>
      </c>
      <c r="G72" s="155">
        <v>-50000</v>
      </c>
      <c r="H72" s="155">
        <v>-100000</v>
      </c>
      <c r="I72" s="155">
        <v>-100000</v>
      </c>
      <c r="J72" s="155">
        <v>-100000</v>
      </c>
      <c r="K72" s="170" t="s">
        <v>70</v>
      </c>
    </row>
    <row r="73" spans="1:11" s="140" customFormat="1" ht="14.4">
      <c r="A73" s="157"/>
      <c r="B73" s="209"/>
      <c r="C73" s="209"/>
      <c r="D73" s="210"/>
      <c r="E73" s="209"/>
      <c r="F73" s="209"/>
      <c r="G73" s="211"/>
      <c r="H73" s="211"/>
      <c r="I73" s="211"/>
      <c r="J73" s="211"/>
      <c r="K73" s="171"/>
    </row>
    <row r="74" spans="1:11" s="140" customFormat="1" ht="14.4">
      <c r="A74" s="157"/>
      <c r="B74" s="209"/>
      <c r="C74" s="209"/>
      <c r="D74" s="159" t="s">
        <v>401</v>
      </c>
      <c r="E74" s="209"/>
      <c r="F74" s="209"/>
      <c r="G74" s="211"/>
      <c r="H74" s="211"/>
      <c r="I74" s="211"/>
      <c r="J74" s="211"/>
      <c r="K74" s="171"/>
    </row>
    <row r="75" spans="1:11" s="140" customFormat="1" ht="18">
      <c r="A75" s="153" t="s">
        <v>284</v>
      </c>
      <c r="B75" s="153" t="s">
        <v>207</v>
      </c>
      <c r="C75" s="153">
        <v>3</v>
      </c>
      <c r="D75" s="154" t="s">
        <v>285</v>
      </c>
      <c r="E75" s="153" t="s">
        <v>70</v>
      </c>
      <c r="F75" s="303"/>
      <c r="G75" s="155">
        <v>-200000</v>
      </c>
      <c r="H75" s="155">
        <v>-200000</v>
      </c>
      <c r="I75" s="155">
        <v>-200000</v>
      </c>
      <c r="J75" s="155">
        <v>-200000</v>
      </c>
      <c r="K75" s="170"/>
    </row>
    <row r="76" spans="1:11" s="140" customFormat="1" ht="18">
      <c r="A76" s="153" t="s">
        <v>286</v>
      </c>
      <c r="B76" s="153" t="s">
        <v>207</v>
      </c>
      <c r="C76" s="153">
        <v>3</v>
      </c>
      <c r="D76" s="154" t="s">
        <v>354</v>
      </c>
      <c r="E76" s="153" t="s">
        <v>70</v>
      </c>
      <c r="F76" s="303"/>
      <c r="G76" s="155">
        <v>-2400000</v>
      </c>
      <c r="H76" s="155">
        <v>-2400000</v>
      </c>
      <c r="I76" s="155">
        <v>-2400000</v>
      </c>
      <c r="J76" s="155">
        <v>-2400000</v>
      </c>
      <c r="K76" s="170"/>
    </row>
    <row r="77" spans="1:11" s="140" customFormat="1" ht="14.4">
      <c r="A77" s="157"/>
      <c r="B77" s="209"/>
      <c r="C77" s="209"/>
      <c r="D77" s="210"/>
      <c r="E77" s="209"/>
      <c r="F77" s="209"/>
      <c r="G77" s="211"/>
      <c r="H77" s="211"/>
      <c r="I77" s="211"/>
      <c r="J77" s="211"/>
      <c r="K77" s="171"/>
    </row>
    <row r="78" spans="1:11" s="140" customFormat="1" ht="14.4">
      <c r="A78" s="157"/>
      <c r="B78" s="158"/>
      <c r="C78" s="158"/>
      <c r="D78" s="159" t="s">
        <v>227</v>
      </c>
      <c r="E78" s="158"/>
      <c r="F78" s="158"/>
      <c r="G78" s="160"/>
      <c r="H78" s="160"/>
      <c r="I78" s="160"/>
      <c r="J78" s="160"/>
      <c r="K78" s="171"/>
    </row>
    <row r="79" spans="1:11" s="140" customFormat="1" ht="18">
      <c r="A79" s="132" t="s">
        <v>288</v>
      </c>
      <c r="B79" s="162" t="s">
        <v>294</v>
      </c>
      <c r="C79" s="153">
        <v>7</v>
      </c>
      <c r="D79" s="154" t="s">
        <v>295</v>
      </c>
      <c r="E79" s="153"/>
      <c r="F79" s="153" t="s">
        <v>70</v>
      </c>
      <c r="G79" s="155">
        <v>-500000</v>
      </c>
      <c r="H79" s="155">
        <v>-500000</v>
      </c>
      <c r="I79" s="155">
        <v>-500000</v>
      </c>
      <c r="J79" s="155">
        <v>-500000</v>
      </c>
      <c r="K79" s="170" t="s">
        <v>70</v>
      </c>
    </row>
    <row r="80" spans="1:11" s="140" customFormat="1" ht="18">
      <c r="A80" s="132" t="s">
        <v>289</v>
      </c>
      <c r="B80" s="153" t="s">
        <v>294</v>
      </c>
      <c r="C80" s="153">
        <v>7</v>
      </c>
      <c r="D80" s="154" t="s">
        <v>296</v>
      </c>
      <c r="E80" s="153" t="s">
        <v>70</v>
      </c>
      <c r="F80" s="153"/>
      <c r="G80" s="155">
        <v>-200000</v>
      </c>
      <c r="H80" s="155">
        <v>-200000</v>
      </c>
      <c r="I80" s="155">
        <v>-200000</v>
      </c>
      <c r="J80" s="155">
        <v>-200000</v>
      </c>
      <c r="K80" s="170"/>
    </row>
    <row r="81" spans="1:11" s="140" customFormat="1" ht="18">
      <c r="A81" s="132" t="s">
        <v>290</v>
      </c>
      <c r="B81" s="153" t="s">
        <v>294</v>
      </c>
      <c r="C81" s="153">
        <v>7</v>
      </c>
      <c r="D81" s="154" t="s">
        <v>297</v>
      </c>
      <c r="E81" s="153" t="s">
        <v>70</v>
      </c>
      <c r="F81" s="153"/>
      <c r="G81" s="155">
        <v>-1800000</v>
      </c>
      <c r="H81" s="155">
        <v>-1800000</v>
      </c>
      <c r="I81" s="155">
        <v>-1800000</v>
      </c>
      <c r="J81" s="155">
        <v>-1800000</v>
      </c>
      <c r="K81" s="170"/>
    </row>
    <row r="82" spans="1:11" s="140" customFormat="1" ht="18">
      <c r="A82" s="132" t="s">
        <v>291</v>
      </c>
      <c r="B82" s="162" t="s">
        <v>294</v>
      </c>
      <c r="C82" s="153">
        <v>6</v>
      </c>
      <c r="D82" s="154" t="s">
        <v>298</v>
      </c>
      <c r="E82" s="153"/>
      <c r="F82" s="153" t="s">
        <v>70</v>
      </c>
      <c r="G82" s="155">
        <v>-75000</v>
      </c>
      <c r="H82" s="155">
        <v>-150000</v>
      </c>
      <c r="I82" s="155">
        <v>-150000</v>
      </c>
      <c r="J82" s="155">
        <v>-150000</v>
      </c>
      <c r="K82" s="170" t="s">
        <v>70</v>
      </c>
    </row>
    <row r="83" spans="1:11" s="140" customFormat="1" ht="18">
      <c r="A83" s="132" t="s">
        <v>292</v>
      </c>
      <c r="B83" s="162" t="s">
        <v>294</v>
      </c>
      <c r="C83" s="153">
        <v>7</v>
      </c>
      <c r="D83" s="154" t="s">
        <v>299</v>
      </c>
      <c r="E83" s="153" t="s">
        <v>70</v>
      </c>
      <c r="F83" s="153"/>
      <c r="G83" s="155">
        <v>-1050000</v>
      </c>
      <c r="H83" s="155">
        <v>-1050000</v>
      </c>
      <c r="I83" s="155">
        <v>-1050000</v>
      </c>
      <c r="J83" s="155">
        <v>-1050000</v>
      </c>
      <c r="K83" s="170"/>
    </row>
    <row r="84" spans="1:11" s="140" customFormat="1" ht="18">
      <c r="A84" s="132" t="s">
        <v>293</v>
      </c>
      <c r="B84" s="162" t="s">
        <v>294</v>
      </c>
      <c r="C84" s="153">
        <v>7</v>
      </c>
      <c r="D84" s="154" t="s">
        <v>300</v>
      </c>
      <c r="E84" s="153" t="s">
        <v>70</v>
      </c>
      <c r="F84" s="153"/>
      <c r="G84" s="155">
        <v>-460000</v>
      </c>
      <c r="H84" s="155">
        <v>-460000</v>
      </c>
      <c r="I84" s="155">
        <v>-460000</v>
      </c>
      <c r="J84" s="155">
        <v>-460000</v>
      </c>
      <c r="K84" s="170"/>
    </row>
    <row r="85" spans="1:11" s="140" customFormat="1" ht="14.4">
      <c r="A85" s="157"/>
      <c r="B85" s="209"/>
      <c r="C85" s="209"/>
      <c r="D85" s="210"/>
      <c r="E85" s="209"/>
      <c r="F85" s="209"/>
      <c r="G85" s="211"/>
      <c r="H85" s="211"/>
      <c r="I85" s="211"/>
      <c r="J85" s="211"/>
      <c r="K85" s="171"/>
    </row>
    <row r="86" spans="1:11" s="140" customFormat="1" ht="14.4">
      <c r="A86" s="157"/>
      <c r="B86" s="209"/>
      <c r="C86" s="209"/>
      <c r="D86" s="137" t="s">
        <v>82</v>
      </c>
      <c r="E86" s="209"/>
      <c r="F86" s="209"/>
      <c r="G86" s="211"/>
      <c r="H86" s="211"/>
      <c r="I86" s="211"/>
      <c r="J86" s="211"/>
      <c r="K86" s="171"/>
    </row>
    <row r="87" spans="1:11" s="156" customFormat="1" ht="21.75" customHeight="1">
      <c r="A87" s="153" t="s">
        <v>301</v>
      </c>
      <c r="B87" s="153" t="s">
        <v>74</v>
      </c>
      <c r="C87" s="153">
        <v>2</v>
      </c>
      <c r="D87" s="154" t="s">
        <v>305</v>
      </c>
      <c r="E87" s="153" t="s">
        <v>70</v>
      </c>
      <c r="F87" s="153"/>
      <c r="G87" s="155">
        <v>-600000</v>
      </c>
      <c r="H87" s="155">
        <v>-600000</v>
      </c>
      <c r="I87" s="155">
        <v>-600000</v>
      </c>
      <c r="J87" s="155">
        <v>-600000</v>
      </c>
      <c r="K87" s="170" t="s">
        <v>70</v>
      </c>
    </row>
    <row r="88" spans="1:11" s="140" customFormat="1" ht="18">
      <c r="A88" s="132" t="s">
        <v>302</v>
      </c>
      <c r="B88" s="162" t="s">
        <v>74</v>
      </c>
      <c r="C88" s="153">
        <v>9</v>
      </c>
      <c r="D88" s="163" t="s">
        <v>306</v>
      </c>
      <c r="E88" s="153" t="s">
        <v>70</v>
      </c>
      <c r="F88" s="153" t="s">
        <v>70</v>
      </c>
      <c r="G88" s="155">
        <v>-100000</v>
      </c>
      <c r="H88" s="155">
        <v>-200000</v>
      </c>
      <c r="I88" s="155">
        <v>-200000</v>
      </c>
      <c r="J88" s="155">
        <v>-200000</v>
      </c>
      <c r="K88" s="170" t="s">
        <v>70</v>
      </c>
    </row>
    <row r="89" spans="1:11" s="140" customFormat="1" ht="18">
      <c r="A89" s="132" t="s">
        <v>303</v>
      </c>
      <c r="B89" s="162" t="s">
        <v>74</v>
      </c>
      <c r="C89" s="153">
        <v>9</v>
      </c>
      <c r="D89" s="163" t="s">
        <v>307</v>
      </c>
      <c r="E89" s="153"/>
      <c r="F89" s="153" t="s">
        <v>70</v>
      </c>
      <c r="G89" s="155">
        <v>-400000</v>
      </c>
      <c r="H89" s="155">
        <v>-600000</v>
      </c>
      <c r="I89" s="155">
        <v>-700000</v>
      </c>
      <c r="J89" s="155">
        <v>-750000</v>
      </c>
      <c r="K89" s="170" t="s">
        <v>70</v>
      </c>
    </row>
    <row r="90" spans="1:11" s="140" customFormat="1" ht="18">
      <c r="A90" s="132" t="s">
        <v>304</v>
      </c>
      <c r="B90" s="162" t="s">
        <v>74</v>
      </c>
      <c r="C90" s="153">
        <v>9</v>
      </c>
      <c r="D90" s="163" t="s">
        <v>308</v>
      </c>
      <c r="E90" s="153"/>
      <c r="F90" s="153" t="s">
        <v>70</v>
      </c>
      <c r="G90" s="155">
        <v>-100000</v>
      </c>
      <c r="H90" s="155">
        <v>-100000</v>
      </c>
      <c r="I90" s="155">
        <v>-100000</v>
      </c>
      <c r="J90" s="155">
        <v>-100000</v>
      </c>
      <c r="K90" s="170" t="s">
        <v>70</v>
      </c>
    </row>
    <row r="91" spans="1:11" ht="18">
      <c r="A91" s="5"/>
      <c r="B91" s="5"/>
      <c r="C91" s="5"/>
      <c r="D91" s="51"/>
      <c r="E91" s="51"/>
      <c r="F91" s="51"/>
      <c r="G91" s="212"/>
      <c r="H91" s="212"/>
      <c r="I91" s="212"/>
      <c r="J91" s="212"/>
      <c r="K91" s="169"/>
    </row>
    <row r="92" spans="1:11" s="215" customFormat="1" ht="18">
      <c r="A92" s="232" t="s">
        <v>76</v>
      </c>
      <c r="B92" s="213"/>
      <c r="C92" s="213"/>
      <c r="D92" s="6"/>
      <c r="E92" s="6"/>
      <c r="F92" s="6"/>
      <c r="G92" s="214"/>
      <c r="H92" s="214"/>
      <c r="I92" s="214"/>
      <c r="J92" s="214"/>
      <c r="K92" s="18"/>
    </row>
    <row r="93" spans="1:11" ht="18">
      <c r="A93" s="231"/>
      <c r="B93" s="9"/>
      <c r="C93" s="9"/>
      <c r="D93" s="16" t="s">
        <v>415</v>
      </c>
      <c r="E93" s="16"/>
      <c r="F93" s="16"/>
      <c r="G93" s="155">
        <v>0</v>
      </c>
      <c r="H93" s="155">
        <v>-12000000</v>
      </c>
      <c r="I93" s="155">
        <v>-12000000</v>
      </c>
      <c r="J93" s="155">
        <v>-12000000</v>
      </c>
      <c r="K93" s="178" t="s">
        <v>70</v>
      </c>
    </row>
    <row r="94" spans="1:11" ht="18">
      <c r="A94" s="9"/>
      <c r="B94" s="9"/>
      <c r="C94" s="9"/>
      <c r="D94" s="16" t="s">
        <v>459</v>
      </c>
      <c r="E94" s="16"/>
      <c r="F94" s="16"/>
      <c r="G94" s="155"/>
      <c r="H94" s="155">
        <v>-200000</v>
      </c>
      <c r="I94" s="155">
        <v>-200000</v>
      </c>
      <c r="J94" s="155">
        <v>-200000</v>
      </c>
      <c r="K94" s="178" t="s">
        <v>85</v>
      </c>
    </row>
    <row r="95" spans="1:11" ht="18">
      <c r="A95" s="9"/>
      <c r="B95" s="9"/>
      <c r="C95" s="9"/>
      <c r="D95" s="16" t="s">
        <v>416</v>
      </c>
      <c r="E95" s="16"/>
      <c r="F95" s="16"/>
      <c r="G95" s="155">
        <v>-2000000</v>
      </c>
      <c r="H95" s="155">
        <v>-2000000</v>
      </c>
      <c r="I95" s="155">
        <v>-2000000</v>
      </c>
      <c r="J95" s="155">
        <v>-2000000</v>
      </c>
      <c r="K95" s="178" t="s">
        <v>70</v>
      </c>
    </row>
    <row r="96" spans="1:11" ht="18">
      <c r="A96" s="9"/>
      <c r="B96" s="9"/>
      <c r="C96" s="9"/>
      <c r="D96" s="16" t="s">
        <v>460</v>
      </c>
      <c r="E96" s="16"/>
      <c r="F96" s="16"/>
      <c r="G96" s="155">
        <v>-140000</v>
      </c>
      <c r="H96" s="155">
        <v>-140000</v>
      </c>
      <c r="I96" s="155">
        <v>-140000</v>
      </c>
      <c r="J96" s="155">
        <v>-140000</v>
      </c>
      <c r="K96" s="178" t="s">
        <v>70</v>
      </c>
    </row>
    <row r="97" spans="1:11" ht="28.8">
      <c r="A97" s="9"/>
      <c r="B97" s="9"/>
      <c r="C97" s="9"/>
      <c r="D97" s="16" t="s">
        <v>461</v>
      </c>
      <c r="E97" s="16"/>
      <c r="F97" s="16"/>
      <c r="G97" s="155">
        <v>-500000</v>
      </c>
      <c r="H97" s="155">
        <v>-500000</v>
      </c>
      <c r="I97" s="155">
        <v>-500000</v>
      </c>
      <c r="J97" s="155">
        <v>-500000</v>
      </c>
      <c r="K97" s="170" t="s">
        <v>85</v>
      </c>
    </row>
    <row r="98" spans="1:11" ht="18">
      <c r="A98" s="9"/>
      <c r="B98" s="9"/>
      <c r="C98" s="9"/>
      <c r="D98" s="16" t="s">
        <v>462</v>
      </c>
      <c r="E98" s="16"/>
      <c r="F98" s="16"/>
      <c r="G98" s="328">
        <v>-1500000</v>
      </c>
      <c r="H98" s="328">
        <v>-1500000</v>
      </c>
      <c r="I98" s="328">
        <v>-1500000</v>
      </c>
      <c r="J98" s="328">
        <v>-1500000</v>
      </c>
      <c r="K98" s="170" t="s">
        <v>70</v>
      </c>
    </row>
    <row r="99" spans="1:11" ht="18">
      <c r="A99" s="9"/>
      <c r="B99" s="9"/>
      <c r="C99" s="9"/>
      <c r="D99" s="16" t="s">
        <v>463</v>
      </c>
      <c r="E99" s="16"/>
      <c r="F99" s="16"/>
      <c r="G99" s="17"/>
      <c r="H99" s="17"/>
      <c r="I99" s="17"/>
      <c r="J99" s="17"/>
      <c r="K99" s="170"/>
    </row>
    <row r="100" spans="1:11" ht="18">
      <c r="A100" s="9"/>
      <c r="B100" s="9"/>
      <c r="C100" s="9"/>
      <c r="D100" s="16" t="s">
        <v>463</v>
      </c>
      <c r="E100" s="16"/>
      <c r="F100" s="16"/>
      <c r="G100" s="17"/>
      <c r="H100" s="17"/>
      <c r="I100" s="17"/>
      <c r="J100" s="17"/>
      <c r="K100" s="170"/>
    </row>
    <row r="101" spans="1:11" ht="18">
      <c r="A101" s="9"/>
      <c r="B101" s="9"/>
      <c r="C101" s="9"/>
      <c r="D101" s="16" t="s">
        <v>413</v>
      </c>
      <c r="E101" s="16"/>
      <c r="F101" s="16"/>
      <c r="G101" s="17">
        <v>-1900000</v>
      </c>
      <c r="H101" s="17">
        <v>-1900000</v>
      </c>
      <c r="I101" s="17">
        <v>-1900000</v>
      </c>
      <c r="J101" s="17">
        <v>-1900000</v>
      </c>
      <c r="K101" s="170" t="s">
        <v>70</v>
      </c>
    </row>
    <row r="102" spans="1:11" ht="18">
      <c r="A102" s="9"/>
      <c r="B102" s="9"/>
      <c r="C102" s="9"/>
      <c r="D102" s="16" t="s">
        <v>417</v>
      </c>
      <c r="E102" s="16"/>
      <c r="F102" s="16"/>
      <c r="G102" s="17">
        <v>100000</v>
      </c>
      <c r="H102" s="17">
        <v>100000</v>
      </c>
      <c r="I102" s="17">
        <v>100000</v>
      </c>
      <c r="J102" s="17">
        <v>100000</v>
      </c>
      <c r="K102" s="170" t="s">
        <v>70</v>
      </c>
    </row>
    <row r="103" spans="1:11" ht="18">
      <c r="A103" s="9"/>
      <c r="B103" s="9"/>
      <c r="C103" s="9"/>
      <c r="D103" s="16" t="s">
        <v>46</v>
      </c>
      <c r="E103" s="16"/>
      <c r="F103" s="16"/>
      <c r="G103" s="17"/>
      <c r="H103" s="17"/>
      <c r="I103" s="17"/>
      <c r="J103" s="17"/>
      <c r="K103" s="170"/>
    </row>
    <row r="104" spans="1:11" ht="18">
      <c r="A104" s="9"/>
      <c r="B104" s="9"/>
      <c r="C104" s="9"/>
      <c r="D104" s="16" t="s">
        <v>345</v>
      </c>
      <c r="E104" s="16"/>
      <c r="F104" s="16"/>
      <c r="G104" s="17">
        <f>SUM(G93:G103)</f>
        <v>-5940000</v>
      </c>
      <c r="H104" s="17">
        <f>SUM(H93:H103)</f>
        <v>-18140000</v>
      </c>
      <c r="I104" s="17">
        <f>SUM(I93:I103)</f>
        <v>-18140000</v>
      </c>
      <c r="J104" s="17">
        <f>SUM(J93:J103)</f>
        <v>-18140000</v>
      </c>
      <c r="K104" s="169"/>
    </row>
    <row r="105" spans="1:11" ht="18">
      <c r="A105" s="5"/>
      <c r="B105" s="5"/>
      <c r="C105" s="5"/>
      <c r="D105" s="51"/>
      <c r="E105" s="51"/>
      <c r="F105" s="51"/>
      <c r="G105" s="212"/>
      <c r="H105" s="212"/>
      <c r="I105" s="212"/>
      <c r="J105" s="212"/>
      <c r="K105" s="169"/>
    </row>
    <row r="106" spans="1:11" ht="25.8">
      <c r="A106" s="35" t="s">
        <v>2</v>
      </c>
      <c r="B106" s="18"/>
      <c r="C106" s="5"/>
      <c r="D106" s="51"/>
      <c r="E106" s="51"/>
      <c r="F106" s="51"/>
      <c r="G106" s="3"/>
      <c r="H106" s="3"/>
      <c r="I106" s="3"/>
      <c r="J106" s="3"/>
      <c r="K106" s="169"/>
    </row>
    <row r="107" spans="1:11" ht="28.8">
      <c r="A107" s="146"/>
      <c r="B107" s="147"/>
      <c r="C107" s="147"/>
      <c r="D107" s="145" t="s">
        <v>210</v>
      </c>
      <c r="E107" s="22" t="s">
        <v>169</v>
      </c>
      <c r="F107" s="22" t="s">
        <v>90</v>
      </c>
      <c r="G107" s="301">
        <v>2020</v>
      </c>
      <c r="H107" s="301">
        <v>2021</v>
      </c>
      <c r="I107" s="301">
        <v>2022</v>
      </c>
      <c r="J107" s="301">
        <v>2023</v>
      </c>
      <c r="K107" s="170"/>
    </row>
    <row r="108" spans="1:11" ht="18">
      <c r="A108" s="132" t="s">
        <v>376</v>
      </c>
      <c r="B108" s="132" t="s">
        <v>71</v>
      </c>
      <c r="C108" s="132">
        <v>2</v>
      </c>
      <c r="D108" s="133" t="s">
        <v>371</v>
      </c>
      <c r="E108" s="132" t="s">
        <v>70</v>
      </c>
      <c r="F108" s="132"/>
      <c r="G108" s="134">
        <v>100000</v>
      </c>
      <c r="H108" s="134">
        <v>150000</v>
      </c>
      <c r="I108" s="134">
        <v>150000</v>
      </c>
      <c r="J108" s="134">
        <v>150000</v>
      </c>
      <c r="K108" s="170" t="s">
        <v>70</v>
      </c>
    </row>
    <row r="109" spans="1:11" ht="18">
      <c r="A109" s="132" t="s">
        <v>377</v>
      </c>
      <c r="B109" s="132" t="s">
        <v>71</v>
      </c>
      <c r="C109" s="132">
        <v>2</v>
      </c>
      <c r="D109" s="133" t="s">
        <v>378</v>
      </c>
      <c r="E109" s="132" t="s">
        <v>70</v>
      </c>
      <c r="F109" s="132"/>
      <c r="G109" s="134">
        <v>100000</v>
      </c>
      <c r="H109" s="134">
        <v>100000</v>
      </c>
      <c r="I109" s="134">
        <v>100000</v>
      </c>
      <c r="J109" s="134">
        <v>100000</v>
      </c>
      <c r="K109" s="170" t="s">
        <v>70</v>
      </c>
    </row>
    <row r="110" spans="1:11" ht="18">
      <c r="A110" s="142"/>
      <c r="B110" s="142"/>
      <c r="C110" s="142"/>
      <c r="D110" s="143"/>
      <c r="E110" s="142"/>
      <c r="F110" s="142"/>
      <c r="G110" s="144"/>
      <c r="H110" s="144"/>
      <c r="I110" s="144"/>
      <c r="J110" s="144"/>
      <c r="K110" s="302"/>
    </row>
    <row r="111" spans="1:11" s="140" customFormat="1" ht="22.5" customHeight="1">
      <c r="A111" s="157"/>
      <c r="B111" s="209"/>
      <c r="C111" s="209"/>
      <c r="D111" s="145" t="s">
        <v>81</v>
      </c>
      <c r="E111" s="209"/>
      <c r="F111" s="209"/>
      <c r="G111" s="211"/>
      <c r="H111" s="211"/>
      <c r="I111" s="211"/>
      <c r="J111" s="211"/>
      <c r="K111" s="171"/>
    </row>
    <row r="112" spans="1:11" s="140" customFormat="1" ht="22.5" customHeight="1">
      <c r="A112" s="132" t="s">
        <v>384</v>
      </c>
      <c r="B112" s="132" t="s">
        <v>207</v>
      </c>
      <c r="C112" s="132">
        <v>3</v>
      </c>
      <c r="D112" s="133" t="s">
        <v>388</v>
      </c>
      <c r="E112" s="132" t="s">
        <v>70</v>
      </c>
      <c r="F112" s="132"/>
      <c r="G112" s="134">
        <v>570000</v>
      </c>
      <c r="H112" s="134">
        <v>500000</v>
      </c>
      <c r="I112" s="134">
        <v>500000</v>
      </c>
      <c r="J112" s="134">
        <v>500000</v>
      </c>
      <c r="K112" s="170"/>
    </row>
    <row r="113" spans="1:11" s="140" customFormat="1" ht="22.5" customHeight="1">
      <c r="A113" s="132" t="s">
        <v>385</v>
      </c>
      <c r="B113" s="132" t="s">
        <v>207</v>
      </c>
      <c r="C113" s="132">
        <v>3</v>
      </c>
      <c r="D113" s="133" t="s">
        <v>389</v>
      </c>
      <c r="E113" s="132" t="s">
        <v>70</v>
      </c>
      <c r="F113" s="132"/>
      <c r="G113" s="134">
        <v>50000</v>
      </c>
      <c r="H113" s="134">
        <v>50000</v>
      </c>
      <c r="I113" s="134">
        <v>50000</v>
      </c>
      <c r="J113" s="134">
        <v>50000</v>
      </c>
      <c r="K113" s="170" t="s">
        <v>70</v>
      </c>
    </row>
    <row r="114" spans="1:11" s="140" customFormat="1" ht="22.5" customHeight="1">
      <c r="D114" s="210"/>
      <c r="E114" s="209"/>
      <c r="F114" s="209"/>
      <c r="G114" s="211"/>
      <c r="H114" s="211"/>
      <c r="I114" s="211"/>
      <c r="J114" s="211"/>
      <c r="K114" s="171"/>
    </row>
    <row r="115" spans="1:11" s="140" customFormat="1" ht="22.5" customHeight="1">
      <c r="A115" s="157"/>
      <c r="B115" s="209"/>
      <c r="C115" s="209"/>
      <c r="D115" s="210"/>
      <c r="E115" s="209"/>
      <c r="F115" s="209"/>
      <c r="G115" s="211"/>
      <c r="H115" s="211"/>
      <c r="I115" s="211"/>
      <c r="J115" s="211"/>
      <c r="K115" s="171"/>
    </row>
    <row r="116" spans="1:11" ht="18">
      <c r="A116" s="132"/>
      <c r="B116" s="132"/>
      <c r="C116" s="132"/>
      <c r="D116" s="141" t="s">
        <v>383</v>
      </c>
      <c r="E116" s="132"/>
      <c r="F116" s="132"/>
      <c r="G116" s="134"/>
      <c r="H116" s="134"/>
      <c r="I116" s="134"/>
      <c r="J116" s="134"/>
      <c r="K116" s="172"/>
    </row>
    <row r="117" spans="1:11" ht="18">
      <c r="A117" s="132" t="s">
        <v>379</v>
      </c>
      <c r="B117" s="132" t="s">
        <v>72</v>
      </c>
      <c r="C117" s="132">
        <v>4</v>
      </c>
      <c r="D117" s="133" t="s">
        <v>381</v>
      </c>
      <c r="E117" s="132" t="s">
        <v>70</v>
      </c>
      <c r="F117" s="132"/>
      <c r="G117" s="134">
        <v>250000</v>
      </c>
      <c r="H117" s="134">
        <v>250000</v>
      </c>
      <c r="I117" s="134">
        <v>250000</v>
      </c>
      <c r="J117" s="134">
        <v>250000</v>
      </c>
      <c r="K117" s="172"/>
    </row>
    <row r="118" spans="1:11" ht="18">
      <c r="A118" s="132" t="s">
        <v>380</v>
      </c>
      <c r="B118" s="132" t="s">
        <v>72</v>
      </c>
      <c r="C118" s="132">
        <v>4</v>
      </c>
      <c r="D118" s="133" t="s">
        <v>382</v>
      </c>
      <c r="E118" s="132" t="s">
        <v>70</v>
      </c>
      <c r="F118" s="299"/>
      <c r="G118" s="134">
        <v>200000</v>
      </c>
      <c r="H118" s="134">
        <v>200000</v>
      </c>
      <c r="I118" s="134">
        <v>200000</v>
      </c>
      <c r="J118" s="134">
        <v>200000</v>
      </c>
      <c r="K118" s="174" t="s">
        <v>70</v>
      </c>
    </row>
    <row r="119" spans="1:11" ht="18">
      <c r="A119" s="132" t="s">
        <v>386</v>
      </c>
      <c r="B119" s="132" t="s">
        <v>207</v>
      </c>
      <c r="C119" s="132">
        <v>4</v>
      </c>
      <c r="D119" s="133" t="s">
        <v>387</v>
      </c>
      <c r="E119" s="132" t="s">
        <v>70</v>
      </c>
      <c r="F119" s="299"/>
      <c r="G119" s="134">
        <v>800000</v>
      </c>
      <c r="H119" s="134">
        <v>800000</v>
      </c>
      <c r="I119" s="134">
        <v>800000</v>
      </c>
      <c r="J119" s="134">
        <v>800000</v>
      </c>
      <c r="K119" s="174"/>
    </row>
    <row r="120" spans="1:11" ht="18">
      <c r="A120" s="142"/>
      <c r="B120" s="142"/>
      <c r="C120" s="142"/>
      <c r="D120" s="143"/>
      <c r="E120" s="142"/>
      <c r="F120" s="300"/>
      <c r="G120" s="144"/>
      <c r="H120" s="144"/>
      <c r="I120" s="144"/>
      <c r="J120" s="144"/>
      <c r="K120" s="173"/>
    </row>
    <row r="121" spans="1:11" ht="18">
      <c r="A121" s="135"/>
      <c r="B121" s="136"/>
      <c r="C121" s="136"/>
      <c r="D121" s="136" t="s">
        <v>211</v>
      </c>
      <c r="E121" s="136"/>
      <c r="F121" s="136"/>
      <c r="G121" s="136"/>
      <c r="H121" s="136"/>
      <c r="I121" s="136"/>
      <c r="J121" s="136"/>
      <c r="K121" s="173"/>
    </row>
    <row r="122" spans="1:11" ht="18">
      <c r="A122" s="132" t="s">
        <v>374</v>
      </c>
      <c r="B122" s="132" t="s">
        <v>294</v>
      </c>
      <c r="C122" s="132">
        <v>7</v>
      </c>
      <c r="D122" s="133" t="s">
        <v>375</v>
      </c>
      <c r="E122" s="132" t="s">
        <v>70</v>
      </c>
      <c r="F122" s="132"/>
      <c r="G122" s="134">
        <v>190000</v>
      </c>
      <c r="H122" s="134">
        <v>50000</v>
      </c>
      <c r="I122" s="134">
        <v>190000</v>
      </c>
      <c r="J122" s="134">
        <v>50000</v>
      </c>
      <c r="K122" s="172" t="s">
        <v>70</v>
      </c>
    </row>
    <row r="123" spans="1:11" ht="18">
      <c r="A123" s="132"/>
      <c r="B123" s="132"/>
      <c r="C123" s="132"/>
      <c r="D123" s="133"/>
      <c r="E123" s="132"/>
      <c r="F123" s="132"/>
      <c r="G123" s="134"/>
      <c r="H123" s="134"/>
      <c r="I123" s="134"/>
      <c r="J123" s="134"/>
      <c r="K123" s="170"/>
    </row>
    <row r="124" spans="1:11" ht="18">
      <c r="A124" s="132"/>
      <c r="B124" s="132"/>
      <c r="C124" s="132"/>
      <c r="D124" s="141" t="s">
        <v>400</v>
      </c>
      <c r="E124" s="132"/>
      <c r="F124" s="132"/>
      <c r="G124" s="134"/>
      <c r="H124" s="134"/>
      <c r="I124" s="134"/>
      <c r="J124" s="134"/>
      <c r="K124" s="170"/>
    </row>
    <row r="125" spans="1:11" ht="18">
      <c r="A125" s="132" t="s">
        <v>390</v>
      </c>
      <c r="B125" s="132" t="s">
        <v>74</v>
      </c>
      <c r="C125" s="132">
        <v>9</v>
      </c>
      <c r="D125" s="133" t="s">
        <v>395</v>
      </c>
      <c r="E125" s="132" t="s">
        <v>70</v>
      </c>
      <c r="F125" s="132"/>
      <c r="G125" s="134"/>
      <c r="H125" s="134">
        <v>300000</v>
      </c>
      <c r="I125" s="134"/>
      <c r="J125" s="134"/>
      <c r="K125" s="170"/>
    </row>
    <row r="126" spans="1:11" ht="18">
      <c r="A126" s="132" t="s">
        <v>391</v>
      </c>
      <c r="B126" s="132" t="s">
        <v>74</v>
      </c>
      <c r="C126" s="132">
        <v>9</v>
      </c>
      <c r="D126" s="133" t="s">
        <v>396</v>
      </c>
      <c r="E126" s="132" t="s">
        <v>70</v>
      </c>
      <c r="F126" s="132"/>
      <c r="G126" s="134"/>
      <c r="H126" s="134">
        <v>700000</v>
      </c>
      <c r="I126" s="134"/>
      <c r="J126" s="134"/>
      <c r="K126" s="170"/>
    </row>
    <row r="127" spans="1:11" ht="18">
      <c r="A127" s="132" t="s">
        <v>392</v>
      </c>
      <c r="B127" s="132" t="s">
        <v>74</v>
      </c>
      <c r="C127" s="132">
        <v>9</v>
      </c>
      <c r="D127" s="133" t="s">
        <v>397</v>
      </c>
      <c r="E127" s="132" t="s">
        <v>70</v>
      </c>
      <c r="F127" s="132"/>
      <c r="G127" s="134">
        <v>100000</v>
      </c>
      <c r="H127" s="134">
        <v>100000</v>
      </c>
      <c r="I127" s="134">
        <v>100000</v>
      </c>
      <c r="J127" s="134">
        <v>100000</v>
      </c>
      <c r="K127" s="172"/>
    </row>
    <row r="128" spans="1:11" ht="18">
      <c r="A128" s="132" t="s">
        <v>393</v>
      </c>
      <c r="B128" s="132" t="s">
        <v>74</v>
      </c>
      <c r="C128" s="132">
        <v>9</v>
      </c>
      <c r="D128" s="133" t="s">
        <v>398</v>
      </c>
      <c r="E128" s="132" t="s">
        <v>70</v>
      </c>
      <c r="F128" s="132"/>
      <c r="G128" s="134">
        <v>3000000</v>
      </c>
      <c r="H128" s="134">
        <v>3000000</v>
      </c>
      <c r="I128" s="134">
        <v>3000000</v>
      </c>
      <c r="J128" s="134">
        <v>3000000</v>
      </c>
      <c r="K128" s="172"/>
    </row>
    <row r="129" spans="1:11" ht="72">
      <c r="A129" s="167" t="s">
        <v>394</v>
      </c>
      <c r="B129" s="132" t="s">
        <v>74</v>
      </c>
      <c r="C129" s="132">
        <v>9</v>
      </c>
      <c r="D129" s="133" t="s">
        <v>399</v>
      </c>
      <c r="E129" s="132" t="s">
        <v>70</v>
      </c>
      <c r="F129" s="132"/>
      <c r="G129" s="134">
        <v>150000</v>
      </c>
      <c r="H129" s="134">
        <v>150000</v>
      </c>
      <c r="I129" s="134">
        <v>150000</v>
      </c>
      <c r="J129" s="134">
        <v>150000</v>
      </c>
      <c r="K129" s="172"/>
    </row>
    <row r="130" spans="1:11" ht="18">
      <c r="A130" s="216"/>
      <c r="B130" s="216"/>
      <c r="C130" s="216"/>
      <c r="D130" s="67"/>
      <c r="E130" s="67"/>
      <c r="F130" s="67"/>
      <c r="G130" s="217"/>
      <c r="H130" s="217"/>
      <c r="I130" s="217"/>
      <c r="J130" s="217"/>
      <c r="K130" s="173"/>
    </row>
    <row r="131" spans="1:11" ht="18">
      <c r="A131" s="14" t="s">
        <v>47</v>
      </c>
      <c r="B131" s="24"/>
      <c r="C131" s="11"/>
      <c r="D131" s="13"/>
      <c r="E131" s="13"/>
      <c r="F131" s="13"/>
      <c r="G131" s="15"/>
      <c r="H131" s="15"/>
      <c r="I131" s="15"/>
      <c r="J131" s="15"/>
      <c r="K131" s="172"/>
    </row>
    <row r="132" spans="1:11" ht="18">
      <c r="A132" s="9"/>
      <c r="B132" s="9"/>
      <c r="C132" s="9"/>
      <c r="D132" s="16" t="s">
        <v>418</v>
      </c>
      <c r="E132" s="16"/>
      <c r="F132" s="16"/>
      <c r="G132" s="17"/>
      <c r="H132" s="17">
        <v>500000</v>
      </c>
      <c r="I132" s="17"/>
      <c r="J132" s="17"/>
      <c r="K132" s="172" t="s">
        <v>70</v>
      </c>
    </row>
    <row r="133" spans="1:11" ht="18">
      <c r="A133" s="9"/>
      <c r="B133" s="9"/>
      <c r="C133" s="9"/>
      <c r="D133" s="16" t="s">
        <v>397</v>
      </c>
      <c r="E133" s="16"/>
      <c r="F133" s="16"/>
      <c r="G133" s="17">
        <v>60000</v>
      </c>
      <c r="H133" s="17">
        <v>60000</v>
      </c>
      <c r="I133" s="17">
        <v>60000</v>
      </c>
      <c r="J133" s="17">
        <v>60000</v>
      </c>
      <c r="K133" s="172" t="s">
        <v>70</v>
      </c>
    </row>
    <row r="134" spans="1:11" ht="18">
      <c r="A134" s="9"/>
      <c r="B134" s="9"/>
      <c r="C134" s="9"/>
      <c r="D134" s="16" t="s">
        <v>419</v>
      </c>
      <c r="E134" s="16"/>
      <c r="F134" s="16"/>
      <c r="G134" s="17">
        <v>150000</v>
      </c>
      <c r="H134" s="17"/>
      <c r="I134" s="17"/>
      <c r="J134" s="17"/>
      <c r="K134" s="172" t="s">
        <v>70</v>
      </c>
    </row>
    <row r="135" spans="1:11" ht="18.75" customHeight="1">
      <c r="A135" s="9"/>
      <c r="B135" s="9"/>
      <c r="C135" s="9"/>
      <c r="D135" s="16" t="s">
        <v>464</v>
      </c>
      <c r="E135" s="16"/>
      <c r="F135" s="16"/>
      <c r="G135" s="17"/>
      <c r="H135" s="17"/>
      <c r="I135" s="17"/>
      <c r="J135" s="17"/>
      <c r="K135" s="172"/>
    </row>
    <row r="136" spans="1:11" ht="18">
      <c r="A136" s="9"/>
      <c r="B136" s="9"/>
      <c r="C136" s="9"/>
      <c r="D136" s="16" t="s">
        <v>41</v>
      </c>
      <c r="E136" s="16"/>
      <c r="F136" s="16"/>
      <c r="G136" s="17"/>
      <c r="H136" s="17"/>
      <c r="I136" s="17"/>
      <c r="J136" s="17"/>
      <c r="K136" s="172"/>
    </row>
    <row r="137" spans="1:11" ht="18">
      <c r="A137" s="9"/>
      <c r="B137" s="9"/>
      <c r="C137" s="9"/>
      <c r="D137" s="16" t="s">
        <v>42</v>
      </c>
      <c r="E137" s="16"/>
      <c r="F137" s="16"/>
      <c r="G137" s="17"/>
      <c r="H137" s="17"/>
      <c r="I137" s="17"/>
      <c r="J137" s="17"/>
      <c r="K137" s="172"/>
    </row>
    <row r="138" spans="1:11" ht="18">
      <c r="A138" s="9"/>
      <c r="B138" s="9"/>
      <c r="C138" s="9"/>
      <c r="D138" s="16" t="s">
        <v>43</v>
      </c>
      <c r="E138" s="16"/>
      <c r="F138" s="16"/>
      <c r="G138" s="17"/>
      <c r="H138" s="17"/>
      <c r="I138" s="17"/>
      <c r="J138" s="17"/>
      <c r="K138" s="172"/>
    </row>
    <row r="139" spans="1:11" ht="18">
      <c r="A139" s="9"/>
      <c r="B139" s="9"/>
      <c r="C139" s="9"/>
      <c r="D139" s="16" t="s">
        <v>44</v>
      </c>
      <c r="E139" s="16"/>
      <c r="F139" s="16"/>
      <c r="G139" s="17"/>
      <c r="H139" s="17"/>
      <c r="I139" s="17"/>
      <c r="J139" s="17"/>
      <c r="K139" s="172"/>
    </row>
    <row r="140" spans="1:11" ht="18">
      <c r="A140" s="9"/>
      <c r="B140" s="9"/>
      <c r="C140" s="9"/>
      <c r="D140" s="16" t="s">
        <v>45</v>
      </c>
      <c r="E140" s="16"/>
      <c r="F140" s="16"/>
      <c r="G140" s="17"/>
      <c r="H140" s="17"/>
      <c r="I140" s="17"/>
      <c r="J140" s="17"/>
      <c r="K140" s="172"/>
    </row>
    <row r="141" spans="1:11" ht="18">
      <c r="A141" s="9"/>
      <c r="B141" s="9"/>
      <c r="C141" s="9"/>
      <c r="D141" s="16" t="s">
        <v>46</v>
      </c>
      <c r="E141" s="16"/>
      <c r="F141" s="16"/>
      <c r="G141" s="17"/>
      <c r="H141" s="17"/>
      <c r="I141" s="17"/>
      <c r="J141" s="17"/>
      <c r="K141" s="172"/>
    </row>
    <row r="142" spans="1:11" ht="18">
      <c r="A142" s="294"/>
      <c r="B142" s="294"/>
      <c r="C142" s="294"/>
      <c r="D142" s="295" t="s">
        <v>345</v>
      </c>
      <c r="E142" s="295"/>
      <c r="F142" s="295"/>
      <c r="G142" s="296">
        <f>SUM(G132:G141)</f>
        <v>210000</v>
      </c>
      <c r="H142" s="296">
        <f>SUM(H132:H141)</f>
        <v>560000</v>
      </c>
      <c r="I142" s="296">
        <f>SUM(I132:I141)</f>
        <v>60000</v>
      </c>
      <c r="J142" s="296">
        <f>SUM(J132:J141)</f>
        <v>60000</v>
      </c>
      <c r="K142" s="175"/>
    </row>
    <row r="143" spans="1:11" ht="25.8">
      <c r="A143" s="35" t="s">
        <v>5</v>
      </c>
      <c r="B143" s="18"/>
      <c r="C143" s="5"/>
      <c r="D143" s="51"/>
      <c r="E143" s="51"/>
      <c r="F143" s="51"/>
      <c r="G143" s="3"/>
      <c r="H143" s="3"/>
      <c r="I143" s="3"/>
      <c r="J143" s="3"/>
      <c r="K143" s="175"/>
    </row>
    <row r="144" spans="1:11" ht="32.25" customHeight="1">
      <c r="A144" s="27" t="s">
        <v>91</v>
      </c>
      <c r="B144" s="27" t="s">
        <v>80</v>
      </c>
      <c r="C144" s="27" t="s">
        <v>79</v>
      </c>
      <c r="D144" s="27"/>
      <c r="E144" s="28" t="s">
        <v>92</v>
      </c>
      <c r="F144" s="28" t="s">
        <v>173</v>
      </c>
      <c r="G144" s="52">
        <v>2020</v>
      </c>
      <c r="H144" s="52">
        <v>2021</v>
      </c>
      <c r="I144" s="52">
        <v>2022</v>
      </c>
      <c r="J144" s="52">
        <v>2023</v>
      </c>
      <c r="K144" s="52"/>
    </row>
    <row r="145" spans="1:12" ht="18">
      <c r="A145" s="146"/>
      <c r="B145" s="147"/>
      <c r="C145" s="147"/>
      <c r="D145" s="145" t="s">
        <v>141</v>
      </c>
      <c r="E145" s="22"/>
      <c r="F145" s="22"/>
      <c r="G145" s="148"/>
      <c r="H145" s="148"/>
      <c r="I145" s="148"/>
      <c r="J145" s="148"/>
      <c r="K145" s="170"/>
    </row>
    <row r="146" spans="1:12" ht="18">
      <c r="A146" s="132" t="s">
        <v>355</v>
      </c>
      <c r="B146" s="149" t="s">
        <v>71</v>
      </c>
      <c r="C146" s="150">
        <v>12</v>
      </c>
      <c r="D146" s="133" t="s">
        <v>365</v>
      </c>
      <c r="E146" s="150" t="s">
        <v>70</v>
      </c>
      <c r="F146" s="132"/>
      <c r="G146" s="151">
        <v>0</v>
      </c>
      <c r="H146" s="151">
        <v>1500000</v>
      </c>
      <c r="I146" s="151">
        <v>0</v>
      </c>
      <c r="J146" s="151">
        <v>0</v>
      </c>
      <c r="K146" s="172"/>
    </row>
    <row r="147" spans="1:12" ht="18">
      <c r="A147" s="132" t="s">
        <v>356</v>
      </c>
      <c r="B147" s="149" t="s">
        <v>71</v>
      </c>
      <c r="C147" s="150">
        <v>12</v>
      </c>
      <c r="D147" s="133" t="s">
        <v>366</v>
      </c>
      <c r="E147" s="150" t="s">
        <v>70</v>
      </c>
      <c r="F147" s="132"/>
      <c r="G147" s="151">
        <v>2600000</v>
      </c>
      <c r="H147" s="151">
        <v>0</v>
      </c>
      <c r="I147" s="151">
        <v>0</v>
      </c>
      <c r="J147" s="151">
        <v>0</v>
      </c>
      <c r="K147" s="172"/>
    </row>
    <row r="148" spans="1:12" ht="18">
      <c r="A148" s="132" t="s">
        <v>357</v>
      </c>
      <c r="B148" s="149" t="s">
        <v>71</v>
      </c>
      <c r="C148" s="150">
        <v>12</v>
      </c>
      <c r="D148" s="133" t="s">
        <v>367</v>
      </c>
      <c r="E148" s="150" t="s">
        <v>70</v>
      </c>
      <c r="F148" s="132"/>
      <c r="G148" s="151">
        <v>0</v>
      </c>
      <c r="H148" s="151">
        <v>2000000</v>
      </c>
      <c r="I148" s="151">
        <v>2000000</v>
      </c>
      <c r="J148" s="151">
        <v>2000000</v>
      </c>
      <c r="K148" s="172" t="s">
        <v>70</v>
      </c>
    </row>
    <row r="149" spans="1:12" ht="18">
      <c r="A149" s="132" t="s">
        <v>358</v>
      </c>
      <c r="B149" s="149" t="s">
        <v>71</v>
      </c>
      <c r="C149" s="150">
        <v>12</v>
      </c>
      <c r="D149" s="133" t="s">
        <v>368</v>
      </c>
      <c r="E149" s="150" t="s">
        <v>70</v>
      </c>
      <c r="F149" s="132"/>
      <c r="G149" s="151">
        <v>350000</v>
      </c>
      <c r="H149" s="151">
        <v>540000</v>
      </c>
      <c r="I149" s="151">
        <v>640000</v>
      </c>
      <c r="J149" s="151">
        <v>0</v>
      </c>
      <c r="K149" s="172"/>
      <c r="L149" s="3"/>
    </row>
    <row r="150" spans="1:12" ht="18">
      <c r="A150" s="132" t="s">
        <v>359</v>
      </c>
      <c r="B150" s="149" t="s">
        <v>71</v>
      </c>
      <c r="C150" s="150">
        <v>12</v>
      </c>
      <c r="D150" s="133" t="s">
        <v>143</v>
      </c>
      <c r="E150" s="150" t="s">
        <v>70</v>
      </c>
      <c r="F150" s="132"/>
      <c r="G150" s="151">
        <v>372000</v>
      </c>
      <c r="H150" s="151">
        <v>372000</v>
      </c>
      <c r="I150" s="151">
        <v>372000</v>
      </c>
      <c r="J150" s="151">
        <v>372000</v>
      </c>
      <c r="K150" s="172"/>
    </row>
    <row r="151" spans="1:12" ht="17.25" customHeight="1">
      <c r="A151" s="132" t="s">
        <v>360</v>
      </c>
      <c r="B151" s="149" t="s">
        <v>71</v>
      </c>
      <c r="C151" s="150">
        <v>12</v>
      </c>
      <c r="D151" s="133" t="s">
        <v>369</v>
      </c>
      <c r="E151" s="150" t="s">
        <v>70</v>
      </c>
      <c r="F151" s="132"/>
      <c r="G151" s="151">
        <v>350000</v>
      </c>
      <c r="H151" s="151"/>
      <c r="I151" s="151"/>
      <c r="J151" s="151">
        <v>0</v>
      </c>
      <c r="K151" s="172"/>
    </row>
    <row r="152" spans="1:12" ht="19.5" customHeight="1">
      <c r="A152" s="132" t="s">
        <v>361</v>
      </c>
      <c r="B152" s="149" t="s">
        <v>71</v>
      </c>
      <c r="C152" s="150">
        <v>12</v>
      </c>
      <c r="D152" s="133" t="s">
        <v>370</v>
      </c>
      <c r="E152" s="150" t="s">
        <v>70</v>
      </c>
      <c r="F152" s="132"/>
      <c r="G152" s="151">
        <v>1995000</v>
      </c>
      <c r="H152" s="151">
        <v>1995000</v>
      </c>
      <c r="I152" s="151">
        <v>1995000</v>
      </c>
      <c r="J152" s="151">
        <v>1995000</v>
      </c>
      <c r="K152" s="172" t="s">
        <v>70</v>
      </c>
    </row>
    <row r="153" spans="1:12" ht="18">
      <c r="A153" s="132" t="s">
        <v>362</v>
      </c>
      <c r="B153" s="149" t="s">
        <v>71</v>
      </c>
      <c r="C153" s="150">
        <v>12</v>
      </c>
      <c r="D153" s="133" t="s">
        <v>371</v>
      </c>
      <c r="E153" s="150" t="s">
        <v>70</v>
      </c>
      <c r="F153" s="132"/>
      <c r="G153" s="151">
        <v>540000</v>
      </c>
      <c r="H153" s="151">
        <v>0</v>
      </c>
      <c r="I153" s="151">
        <v>0</v>
      </c>
      <c r="J153" s="151">
        <v>0</v>
      </c>
      <c r="K153" s="172" t="s">
        <v>70</v>
      </c>
    </row>
    <row r="154" spans="1:12" ht="18">
      <c r="A154" s="132" t="s">
        <v>363</v>
      </c>
      <c r="B154" s="149" t="s">
        <v>71</v>
      </c>
      <c r="C154" s="150">
        <v>12</v>
      </c>
      <c r="D154" s="133" t="s">
        <v>372</v>
      </c>
      <c r="E154" s="150" t="s">
        <v>70</v>
      </c>
      <c r="F154" s="132"/>
      <c r="G154" s="151">
        <v>90000</v>
      </c>
      <c r="H154" s="151">
        <v>0</v>
      </c>
      <c r="I154" s="151">
        <v>0</v>
      </c>
      <c r="J154" s="151">
        <v>0</v>
      </c>
      <c r="K154" s="172"/>
    </row>
    <row r="155" spans="1:12" ht="57.6">
      <c r="A155" s="167" t="s">
        <v>364</v>
      </c>
      <c r="B155" s="149" t="s">
        <v>71</v>
      </c>
      <c r="C155" s="150">
        <v>12</v>
      </c>
      <c r="D155" s="133" t="s">
        <v>373</v>
      </c>
      <c r="E155" s="150" t="s">
        <v>70</v>
      </c>
      <c r="F155" s="132"/>
      <c r="G155" s="151">
        <v>300000</v>
      </c>
      <c r="H155" s="151"/>
      <c r="I155" s="151"/>
      <c r="J155" s="151"/>
      <c r="K155" s="172"/>
    </row>
    <row r="156" spans="1:12" ht="18">
      <c r="A156" s="142"/>
      <c r="B156" s="142"/>
      <c r="C156" s="142"/>
      <c r="D156" s="143"/>
      <c r="E156" s="142"/>
      <c r="F156" s="142"/>
      <c r="G156" s="144"/>
      <c r="H156" s="144"/>
      <c r="I156" s="144"/>
      <c r="J156" s="144"/>
      <c r="K156" s="173"/>
    </row>
    <row r="157" spans="1:12" ht="18">
      <c r="A157" s="65"/>
      <c r="B157" s="18"/>
      <c r="C157" s="5"/>
      <c r="D157" s="51"/>
      <c r="E157" s="51"/>
      <c r="F157" s="51"/>
      <c r="G157" s="3"/>
      <c r="H157" s="3"/>
      <c r="I157" s="3"/>
      <c r="J157" s="3"/>
      <c r="K157" s="175"/>
    </row>
    <row r="158" spans="1:12" ht="31.2" hidden="1">
      <c r="A158" s="11">
        <v>22</v>
      </c>
      <c r="B158" s="11"/>
      <c r="C158" s="11"/>
      <c r="D158" s="13"/>
      <c r="E158" s="13"/>
      <c r="F158" s="13"/>
      <c r="G158" s="218"/>
      <c r="H158" s="218"/>
      <c r="I158" s="218"/>
      <c r="J158" s="219">
        <v>9.9999999999999998E-67</v>
      </c>
      <c r="K158" s="172"/>
    </row>
    <row r="159" spans="1:12" ht="18">
      <c r="A159" s="14" t="s">
        <v>48</v>
      </c>
      <c r="B159" s="24"/>
      <c r="C159" s="11"/>
      <c r="D159" s="13"/>
      <c r="E159" s="13"/>
      <c r="F159" s="13"/>
      <c r="G159" s="23"/>
      <c r="H159" s="23"/>
      <c r="I159" s="23"/>
      <c r="J159" s="23"/>
      <c r="K159" s="172"/>
    </row>
    <row r="160" spans="1:12" ht="18">
      <c r="A160" s="9"/>
      <c r="B160" s="9"/>
      <c r="C160" s="9"/>
      <c r="D160" s="16" t="s">
        <v>420</v>
      </c>
      <c r="E160" s="16"/>
      <c r="F160" s="16"/>
      <c r="G160" s="17">
        <v>-1750000</v>
      </c>
      <c r="H160" s="17">
        <v>-2750000</v>
      </c>
      <c r="I160" s="17"/>
      <c r="J160" s="17"/>
      <c r="K160" s="172" t="s">
        <v>70</v>
      </c>
    </row>
    <row r="161" spans="1:14" ht="18">
      <c r="A161" s="9"/>
      <c r="B161" s="9"/>
      <c r="C161" s="9"/>
      <c r="D161" s="16" t="s">
        <v>421</v>
      </c>
      <c r="E161" s="16"/>
      <c r="F161" s="16"/>
      <c r="G161" s="17">
        <v>1935000</v>
      </c>
      <c r="H161" s="17">
        <v>1675000</v>
      </c>
      <c r="I161" s="17">
        <v>1875000</v>
      </c>
      <c r="J161" s="17">
        <v>600000</v>
      </c>
      <c r="K161" s="172" t="s">
        <v>70</v>
      </c>
    </row>
    <row r="162" spans="1:14" ht="18">
      <c r="A162" s="9"/>
      <c r="B162" s="9"/>
      <c r="C162" s="9"/>
      <c r="D162" s="16" t="s">
        <v>143</v>
      </c>
      <c r="E162" s="16"/>
      <c r="F162" s="16"/>
      <c r="G162" s="17">
        <v>150000</v>
      </c>
      <c r="H162" s="17">
        <v>150000</v>
      </c>
      <c r="I162" s="17">
        <v>150000</v>
      </c>
      <c r="J162" s="17">
        <v>150000</v>
      </c>
      <c r="K162" s="172" t="s">
        <v>70</v>
      </c>
    </row>
    <row r="163" spans="1:14" ht="18">
      <c r="A163" s="9"/>
      <c r="B163" s="9"/>
      <c r="C163" s="9"/>
      <c r="D163" s="16" t="s">
        <v>85</v>
      </c>
      <c r="E163" s="16"/>
      <c r="F163" s="16"/>
      <c r="G163" s="17" t="s">
        <v>85</v>
      </c>
      <c r="H163" s="17" t="s">
        <v>85</v>
      </c>
      <c r="I163" s="17" t="s">
        <v>85</v>
      </c>
      <c r="J163" s="17" t="s">
        <v>85</v>
      </c>
      <c r="K163" s="172" t="s">
        <v>85</v>
      </c>
    </row>
    <row r="164" spans="1:14" ht="18">
      <c r="A164" s="9"/>
      <c r="B164" s="9"/>
      <c r="C164" s="9"/>
      <c r="D164" s="16" t="s">
        <v>41</v>
      </c>
      <c r="E164" s="16"/>
      <c r="F164" s="16"/>
      <c r="G164" s="17"/>
      <c r="H164" s="17"/>
      <c r="I164" s="17"/>
      <c r="J164" s="17"/>
      <c r="K164" s="172"/>
    </row>
    <row r="165" spans="1:14" ht="18">
      <c r="A165" s="9"/>
      <c r="B165" s="9"/>
      <c r="C165" s="9"/>
      <c r="D165" s="16" t="s">
        <v>42</v>
      </c>
      <c r="E165" s="16"/>
      <c r="F165" s="16"/>
      <c r="G165" s="17"/>
      <c r="H165" s="17"/>
      <c r="I165" s="17"/>
      <c r="J165" s="17"/>
      <c r="K165" s="172"/>
    </row>
    <row r="166" spans="1:14" ht="18">
      <c r="A166" s="9"/>
      <c r="B166" s="9"/>
      <c r="C166" s="9"/>
      <c r="D166" s="16" t="s">
        <v>43</v>
      </c>
      <c r="E166" s="16"/>
      <c r="F166" s="16"/>
      <c r="G166" s="17"/>
      <c r="H166" s="17"/>
      <c r="I166" s="17"/>
      <c r="J166" s="17"/>
      <c r="K166" s="172"/>
    </row>
    <row r="167" spans="1:14" ht="18">
      <c r="A167" s="9"/>
      <c r="B167" s="9"/>
      <c r="C167" s="9"/>
      <c r="D167" s="16" t="s">
        <v>44</v>
      </c>
      <c r="E167" s="16"/>
      <c r="F167" s="16"/>
      <c r="G167" s="17"/>
      <c r="H167" s="17"/>
      <c r="I167" s="17"/>
      <c r="J167" s="17"/>
      <c r="K167" s="172"/>
    </row>
    <row r="168" spans="1:14" ht="18">
      <c r="A168" s="9"/>
      <c r="B168" s="9"/>
      <c r="C168" s="9"/>
      <c r="D168" s="16" t="s">
        <v>45</v>
      </c>
      <c r="E168" s="16"/>
      <c r="F168" s="16"/>
      <c r="G168" s="17"/>
      <c r="H168" s="17"/>
      <c r="I168" s="17"/>
      <c r="J168" s="17"/>
      <c r="K168" s="172"/>
    </row>
    <row r="169" spans="1:14" ht="18">
      <c r="A169" s="9"/>
      <c r="B169" s="9"/>
      <c r="C169" s="9"/>
      <c r="D169" s="16" t="s">
        <v>46</v>
      </c>
      <c r="E169" s="16"/>
      <c r="F169" s="16"/>
      <c r="G169" s="17"/>
      <c r="H169" s="17"/>
      <c r="I169" s="17"/>
      <c r="J169" s="17"/>
      <c r="K169" s="172"/>
    </row>
    <row r="170" spans="1:14" ht="18">
      <c r="A170" s="9"/>
      <c r="B170" s="9"/>
      <c r="C170" s="9"/>
      <c r="D170" s="16" t="s">
        <v>353</v>
      </c>
      <c r="E170" s="16"/>
      <c r="F170" s="16"/>
      <c r="G170" s="17">
        <f>SUM(G160:G169)</f>
        <v>335000</v>
      </c>
      <c r="H170" s="17">
        <f>SUM(H160:H169)</f>
        <v>-925000</v>
      </c>
      <c r="I170" s="17">
        <f>SUM(I160:I169)</f>
        <v>2025000</v>
      </c>
      <c r="J170" s="17">
        <f>SUM(J160:J169)</f>
        <v>750000</v>
      </c>
      <c r="K170" s="169"/>
    </row>
    <row r="171" spans="1:14" ht="18">
      <c r="A171" s="298" t="s">
        <v>40</v>
      </c>
      <c r="B171" s="18"/>
      <c r="C171" s="5"/>
      <c r="D171" s="51"/>
      <c r="E171" s="51"/>
      <c r="F171" s="51"/>
      <c r="G171" s="3"/>
      <c r="H171" s="3"/>
      <c r="I171" s="3"/>
      <c r="J171" s="3"/>
      <c r="K171" s="169"/>
    </row>
    <row r="172" spans="1:14" ht="18" hidden="1">
      <c r="A172" s="65"/>
      <c r="B172" s="18"/>
      <c r="C172" s="5"/>
      <c r="D172" s="13" t="s">
        <v>77</v>
      </c>
      <c r="E172" s="13"/>
      <c r="F172" s="13"/>
      <c r="G172" s="19">
        <f>SUMIF($K$57:$K$103,"X",G57:G103)</f>
        <v>-7735000</v>
      </c>
      <c r="H172" s="19">
        <f>SUMIF($K$57:$K$103,"X",H57:H103)</f>
        <v>-20160000</v>
      </c>
      <c r="I172" s="19">
        <f>SUMIF($K$57:$K$103,"X",I57:I103)</f>
        <v>-20260000</v>
      </c>
      <c r="J172" s="19">
        <f>SUMIF($K$57:$K$103,"X",J57:J103)</f>
        <v>-20310000</v>
      </c>
      <c r="K172" s="169"/>
      <c r="L172" s="220"/>
      <c r="M172" s="220"/>
      <c r="N172" s="220"/>
    </row>
    <row r="173" spans="1:14" ht="14.4" hidden="1">
      <c r="A173" s="5"/>
      <c r="B173" s="5"/>
      <c r="C173" s="5"/>
      <c r="D173" s="13" t="s">
        <v>53</v>
      </c>
      <c r="E173" s="13"/>
      <c r="F173" s="13"/>
      <c r="G173" s="19">
        <f>SUMIF($K$108:$K$141,"X",G108:G141)</f>
        <v>850000</v>
      </c>
      <c r="H173" s="19">
        <f>SUMIF($K$108:$K$141,"X",H108:H141)</f>
        <v>1110000</v>
      </c>
      <c r="I173" s="19">
        <f>SUMIF($K$108:$K$141,"X",I108:I141)</f>
        <v>750000</v>
      </c>
      <c r="J173" s="19">
        <f>SUMIF($K$108:$K$141,"X",J108:J141)</f>
        <v>610000</v>
      </c>
      <c r="K173" s="5"/>
      <c r="L173" s="220"/>
      <c r="M173" s="220"/>
      <c r="N173" s="220"/>
    </row>
    <row r="174" spans="1:14" ht="14.4" hidden="1">
      <c r="A174" s="5"/>
      <c r="B174" s="5"/>
      <c r="C174" s="5"/>
      <c r="D174" s="13" t="s">
        <v>54</v>
      </c>
      <c r="E174" s="13"/>
      <c r="F174" s="13"/>
      <c r="G174" s="19">
        <f>SUMIF($K$144:$K$169,"x",G144:G169)</f>
        <v>2870000</v>
      </c>
      <c r="H174" s="19">
        <f>SUMIF($K$144:$K$169,"x",H144:H169)</f>
        <v>3070000</v>
      </c>
      <c r="I174" s="19">
        <f>SUMIF($K$144:$K$169,"x",I144:I169)</f>
        <v>6020000</v>
      </c>
      <c r="J174" s="19">
        <f>SUMIF($K$144:$K$169,"x",J144:J169)</f>
        <v>4745000</v>
      </c>
      <c r="K174" s="5"/>
      <c r="L174" s="220"/>
      <c r="M174" s="220"/>
      <c r="N174" s="220"/>
    </row>
    <row r="175" spans="1:14" ht="14.4" hidden="1">
      <c r="A175" s="5"/>
      <c r="B175" s="5"/>
      <c r="C175" s="5"/>
      <c r="D175" s="12" t="s">
        <v>55</v>
      </c>
      <c r="E175" s="12"/>
      <c r="F175" s="12"/>
      <c r="G175" s="20">
        <f>SUM(G172:G174)</f>
        <v>-4015000</v>
      </c>
      <c r="H175" s="20">
        <f t="shared" ref="H175:J175" si="4">SUM(H172:H174)</f>
        <v>-15980000</v>
      </c>
      <c r="I175" s="20">
        <f t="shared" si="4"/>
        <v>-13490000</v>
      </c>
      <c r="J175" s="20">
        <f t="shared" si="4"/>
        <v>-14955000</v>
      </c>
      <c r="K175" s="5"/>
    </row>
    <row r="176" spans="1:14" hidden="1">
      <c r="A176" s="5"/>
      <c r="B176" s="5"/>
      <c r="C176" s="5"/>
      <c r="D176" s="51"/>
      <c r="E176" s="51"/>
      <c r="F176" s="51"/>
      <c r="G176" s="3"/>
      <c r="H176" s="3"/>
      <c r="I176" s="3"/>
      <c r="J176" s="3"/>
      <c r="K176" s="5"/>
    </row>
    <row r="177" spans="1:11" ht="14.4" hidden="1">
      <c r="A177" s="5"/>
      <c r="B177" s="5"/>
      <c r="C177" s="5"/>
      <c r="D177" s="233" t="s">
        <v>250</v>
      </c>
      <c r="E177" s="235"/>
      <c r="F177" s="235"/>
      <c r="G177" s="236"/>
      <c r="H177" s="236"/>
      <c r="I177" s="236"/>
      <c r="J177" s="236"/>
      <c r="K177" s="5"/>
    </row>
    <row r="178" spans="1:11" ht="14.4" hidden="1">
      <c r="A178" s="5"/>
      <c r="B178" s="5"/>
      <c r="C178" s="5"/>
      <c r="D178" s="234" t="s">
        <v>251</v>
      </c>
      <c r="E178" s="235"/>
      <c r="F178" s="235"/>
      <c r="G178" s="237">
        <v>17741700</v>
      </c>
      <c r="H178" s="237">
        <v>19293600</v>
      </c>
      <c r="I178" s="237">
        <v>12757600</v>
      </c>
      <c r="J178" s="237">
        <v>21648100</v>
      </c>
      <c r="K178" s="5"/>
    </row>
    <row r="179" spans="1:11" ht="14.4" hidden="1">
      <c r="A179" s="5"/>
      <c r="B179" s="5"/>
      <c r="C179" s="5"/>
      <c r="D179" s="234" t="s">
        <v>54</v>
      </c>
      <c r="E179" s="235"/>
      <c r="F179" s="235"/>
      <c r="G179" s="238">
        <f>SUM(G174)</f>
        <v>2870000</v>
      </c>
      <c r="H179" s="238">
        <f t="shared" ref="H179:J179" si="5">SUM(H174)</f>
        <v>3070000</v>
      </c>
      <c r="I179" s="238">
        <f t="shared" si="5"/>
        <v>6020000</v>
      </c>
      <c r="J179" s="238">
        <f t="shared" si="5"/>
        <v>4745000</v>
      </c>
      <c r="K179" s="5"/>
    </row>
    <row r="180" spans="1:11" ht="14.4" hidden="1">
      <c r="A180" s="5"/>
      <c r="B180" s="5"/>
      <c r="C180" s="5"/>
      <c r="D180" s="240" t="s">
        <v>253</v>
      </c>
      <c r="E180" s="239"/>
      <c r="F180" s="239"/>
      <c r="G180" s="58">
        <f>SUM(G178:G179)</f>
        <v>20611700</v>
      </c>
      <c r="H180" s="58">
        <f t="shared" ref="H180:J180" si="6">SUM(H178:H179)</f>
        <v>22363600</v>
      </c>
      <c r="I180" s="58">
        <f t="shared" si="6"/>
        <v>18777600</v>
      </c>
      <c r="J180" s="58">
        <f t="shared" si="6"/>
        <v>26393100</v>
      </c>
      <c r="K180" s="5"/>
    </row>
    <row r="181" spans="1:11" ht="14.4" hidden="1">
      <c r="A181" s="5"/>
      <c r="B181" s="5"/>
      <c r="C181" s="5"/>
      <c r="D181" s="13" t="s">
        <v>342</v>
      </c>
      <c r="E181" s="235"/>
      <c r="F181" s="235"/>
      <c r="G181" s="56">
        <v>43943418</v>
      </c>
      <c r="H181" s="56">
        <v>43943418</v>
      </c>
      <c r="I181" s="56">
        <v>43943418</v>
      </c>
      <c r="J181" s="56">
        <v>43943418</v>
      </c>
      <c r="K181" s="5"/>
    </row>
    <row r="182" spans="1:11" ht="14.4" hidden="1">
      <c r="A182" s="5"/>
      <c r="B182" s="5"/>
      <c r="C182" s="5"/>
      <c r="D182" s="12" t="s">
        <v>254</v>
      </c>
      <c r="E182" s="239"/>
      <c r="F182" s="239"/>
      <c r="G182" s="58">
        <f t="shared" ref="G182:J182" si="7">SUM(G181-G180)</f>
        <v>23331718</v>
      </c>
      <c r="H182" s="58">
        <f t="shared" si="7"/>
        <v>21579818</v>
      </c>
      <c r="I182" s="58">
        <f t="shared" si="7"/>
        <v>25165818</v>
      </c>
      <c r="J182" s="58">
        <f t="shared" si="7"/>
        <v>17550318</v>
      </c>
      <c r="K182" s="5"/>
    </row>
    <row r="183" spans="1:11" hidden="1">
      <c r="A183" s="5"/>
      <c r="B183" s="5"/>
      <c r="C183" s="5"/>
      <c r="D183" s="51"/>
      <c r="E183" s="51"/>
      <c r="F183" s="51"/>
      <c r="G183" s="3"/>
      <c r="H183" s="3"/>
      <c r="I183" s="3"/>
      <c r="J183" s="3"/>
      <c r="K183" s="5"/>
    </row>
    <row r="184" spans="1:11" hidden="1">
      <c r="A184" s="5"/>
      <c r="B184" s="5"/>
      <c r="C184" s="5"/>
      <c r="D184" s="51"/>
      <c r="E184" s="51"/>
      <c r="F184" s="51"/>
      <c r="G184" s="3"/>
      <c r="H184" s="3"/>
      <c r="I184" s="3"/>
      <c r="J184" s="3"/>
      <c r="K184" s="5"/>
    </row>
    <row r="185" spans="1:11" ht="28.8" hidden="1">
      <c r="A185" s="5"/>
      <c r="B185" s="5"/>
      <c r="C185" s="5"/>
      <c r="D185" s="21" t="s">
        <v>179</v>
      </c>
      <c r="E185" s="21"/>
      <c r="F185" s="21"/>
      <c r="G185" s="54">
        <f>G45</f>
        <v>-9295259</v>
      </c>
      <c r="H185" s="54">
        <f>H45</f>
        <v>-9429901</v>
      </c>
      <c r="I185" s="54">
        <f>I45</f>
        <v>-21297698</v>
      </c>
      <c r="J185" s="54">
        <f>J45</f>
        <v>-15085261</v>
      </c>
      <c r="K185" s="5"/>
    </row>
    <row r="186" spans="1:11" hidden="1">
      <c r="A186" s="5"/>
      <c r="B186" s="5"/>
      <c r="C186" s="5"/>
      <c r="D186" s="51"/>
      <c r="E186" s="51"/>
      <c r="F186" s="51"/>
      <c r="G186" s="3"/>
      <c r="H186" s="3"/>
      <c r="I186" s="3"/>
      <c r="J186" s="3"/>
      <c r="K186" s="5"/>
    </row>
    <row r="187" spans="1:11" hidden="1">
      <c r="A187" s="5"/>
      <c r="B187" s="5"/>
      <c r="C187" s="5"/>
      <c r="D187" s="51"/>
      <c r="E187" s="51"/>
      <c r="F187" s="51"/>
      <c r="G187" s="3"/>
      <c r="H187" s="3"/>
      <c r="I187" s="3"/>
      <c r="J187" s="3"/>
      <c r="K187" s="5"/>
    </row>
    <row r="188" spans="1:11" ht="14.4" hidden="1">
      <c r="A188" s="5"/>
      <c r="B188" s="5"/>
      <c r="C188" s="3"/>
      <c r="D188" s="30" t="s">
        <v>10</v>
      </c>
      <c r="E188" s="30"/>
      <c r="F188" s="30"/>
      <c r="G188" s="221"/>
      <c r="H188" s="222"/>
      <c r="I188" s="222"/>
      <c r="J188" s="223"/>
      <c r="K188" s="5"/>
    </row>
    <row r="189" spans="1:11" ht="14.4" hidden="1">
      <c r="A189" s="5"/>
      <c r="B189" s="5"/>
      <c r="C189" s="3"/>
      <c r="D189" s="29" t="s">
        <v>6</v>
      </c>
      <c r="E189" s="29"/>
      <c r="F189" s="29"/>
      <c r="G189" s="27">
        <v>2020</v>
      </c>
      <c r="H189" s="27">
        <v>2021</v>
      </c>
      <c r="I189" s="27">
        <v>2022</v>
      </c>
      <c r="J189" s="27">
        <v>2023</v>
      </c>
      <c r="K189" s="5"/>
    </row>
    <row r="190" spans="1:11" ht="18" hidden="1" customHeight="1">
      <c r="A190" s="5"/>
      <c r="B190" s="5"/>
      <c r="C190" s="3"/>
      <c r="D190" s="29" t="s">
        <v>7</v>
      </c>
      <c r="E190" s="29"/>
      <c r="F190" s="29"/>
      <c r="G190" s="224">
        <v>30723818</v>
      </c>
      <c r="H190" s="66">
        <f>G192</f>
        <v>21428559</v>
      </c>
      <c r="I190" s="66">
        <f>SUM(H192)</f>
        <v>11998658</v>
      </c>
      <c r="J190" s="66">
        <f>SUM(I192)</f>
        <v>-9299040</v>
      </c>
      <c r="K190" s="176"/>
    </row>
    <row r="191" spans="1:11" ht="14.4" hidden="1">
      <c r="A191" s="5"/>
      <c r="B191" s="5"/>
      <c r="C191" s="3"/>
      <c r="D191" s="29" t="s">
        <v>8</v>
      </c>
      <c r="E191" s="29"/>
      <c r="F191" s="29"/>
      <c r="G191" s="56">
        <f>G45</f>
        <v>-9295259</v>
      </c>
      <c r="H191" s="56">
        <f>H45</f>
        <v>-9429901</v>
      </c>
      <c r="I191" s="56">
        <f>I45</f>
        <v>-21297698</v>
      </c>
      <c r="J191" s="56">
        <f>J45</f>
        <v>-15085261</v>
      </c>
      <c r="K191" s="5"/>
    </row>
    <row r="192" spans="1:11" ht="14.4" hidden="1">
      <c r="A192" s="5"/>
      <c r="B192" s="5"/>
      <c r="C192" s="3"/>
      <c r="D192" s="29" t="s">
        <v>9</v>
      </c>
      <c r="E192" s="29"/>
      <c r="F192" s="29"/>
      <c r="G192" s="58">
        <f>G190+G191</f>
        <v>21428559</v>
      </c>
      <c r="H192" s="61">
        <f>SUM(H190:H191)</f>
        <v>11998658</v>
      </c>
      <c r="I192" s="61">
        <f>SUM(I190:I191)</f>
        <v>-9299040</v>
      </c>
      <c r="J192" s="61">
        <f>SUM(J190:J191)</f>
        <v>-24384301</v>
      </c>
      <c r="K192" s="5"/>
    </row>
    <row r="193" spans="1:15" ht="14.4" hidden="1">
      <c r="A193" s="5"/>
      <c r="B193" s="5"/>
      <c r="C193" s="3"/>
      <c r="D193" s="126"/>
      <c r="E193" s="126"/>
      <c r="F193" s="126"/>
      <c r="G193" s="127"/>
      <c r="H193" s="128"/>
      <c r="I193" s="128"/>
      <c r="J193" s="128"/>
      <c r="K193" s="5"/>
    </row>
    <row r="194" spans="1:15" hidden="1">
      <c r="A194" s="5"/>
      <c r="B194" s="5"/>
      <c r="C194" s="5"/>
      <c r="D194" s="51"/>
      <c r="E194" s="51"/>
      <c r="F194" s="51"/>
      <c r="G194" s="3"/>
      <c r="H194" s="3"/>
      <c r="I194" s="3"/>
      <c r="J194" s="3"/>
      <c r="K194" s="5"/>
    </row>
    <row r="195" spans="1:15" ht="14.4" hidden="1">
      <c r="A195" s="5"/>
      <c r="B195" s="5"/>
      <c r="C195" s="5"/>
      <c r="D195" s="14" t="s">
        <v>98</v>
      </c>
      <c r="E195" s="13"/>
      <c r="F195" s="13"/>
      <c r="G195" s="225"/>
      <c r="H195" s="3" t="s">
        <v>85</v>
      </c>
      <c r="I195" s="3" t="s">
        <v>85</v>
      </c>
      <c r="J195" s="3" t="s">
        <v>85</v>
      </c>
      <c r="K195" s="5"/>
    </row>
    <row r="196" spans="1:15" ht="18" hidden="1">
      <c r="A196" s="5"/>
      <c r="B196" s="5"/>
      <c r="C196" s="5"/>
      <c r="D196" s="13" t="s">
        <v>96</v>
      </c>
      <c r="E196" s="13"/>
      <c r="F196" s="13"/>
      <c r="G196" s="56">
        <v>671888000</v>
      </c>
      <c r="H196" s="226"/>
      <c r="I196" s="227"/>
      <c r="J196" s="227"/>
      <c r="K196" s="177"/>
    </row>
    <row r="197" spans="1:15" ht="29.4" hidden="1">
      <c r="A197" s="5"/>
      <c r="B197" s="5"/>
      <c r="C197" s="5"/>
      <c r="D197" s="13" t="s">
        <v>349</v>
      </c>
      <c r="E197" s="13"/>
      <c r="F197" s="13"/>
      <c r="G197" s="56">
        <f>SUM(G43)</f>
        <v>0</v>
      </c>
      <c r="H197" s="226"/>
      <c r="I197" s="227"/>
      <c r="J197" s="227"/>
      <c r="K197" s="177"/>
    </row>
    <row r="198" spans="1:15" ht="25.8" hidden="1">
      <c r="D198" s="31" t="s">
        <v>97</v>
      </c>
      <c r="E198" s="31"/>
      <c r="F198" s="31"/>
      <c r="G198" s="152" t="e">
        <f>IF(#REF!="x",G172+G173,G172+G173)</f>
        <v>#REF!</v>
      </c>
      <c r="H198" s="57"/>
      <c r="I198" s="57"/>
      <c r="J198" s="57"/>
    </row>
    <row r="199" spans="1:15" ht="28.8" hidden="1">
      <c r="D199" s="32" t="s">
        <v>95</v>
      </c>
      <c r="E199" s="32"/>
      <c r="F199" s="32"/>
      <c r="G199" s="58" t="e">
        <f>SUM(G196:G198)</f>
        <v>#REF!</v>
      </c>
      <c r="H199" s="228"/>
      <c r="J199" s="59"/>
    </row>
    <row r="200" spans="1:15" ht="14.4" hidden="1">
      <c r="D200" s="31"/>
      <c r="E200" s="31"/>
      <c r="F200" s="31"/>
      <c r="G200" s="229"/>
      <c r="H200" s="59"/>
      <c r="I200" s="59"/>
      <c r="J200" s="59"/>
    </row>
    <row r="201" spans="1:15" ht="18" hidden="1">
      <c r="D201" s="32" t="s">
        <v>94</v>
      </c>
      <c r="E201" s="32"/>
      <c r="F201" s="32"/>
      <c r="G201" s="58">
        <v>652497815</v>
      </c>
      <c r="H201" s="226"/>
      <c r="J201" s="59"/>
    </row>
    <row r="202" spans="1:15" ht="43.2" hidden="1">
      <c r="D202" s="32" t="s">
        <v>170</v>
      </c>
      <c r="E202" s="32"/>
      <c r="F202" s="32"/>
      <c r="G202" s="68" t="e">
        <f>SUM(G201-G199)</f>
        <v>#REF!</v>
      </c>
      <c r="I202" s="60"/>
      <c r="J202" s="59"/>
    </row>
    <row r="203" spans="1:15" ht="14.4" hidden="1">
      <c r="D203" s="124"/>
      <c r="E203" s="124"/>
      <c r="F203" s="124"/>
      <c r="G203" s="125"/>
      <c r="I203" s="60"/>
      <c r="J203" s="59"/>
    </row>
    <row r="204" spans="1:15" hidden="1">
      <c r="J204" s="59"/>
    </row>
    <row r="205" spans="1:15" ht="14.4" hidden="1">
      <c r="D205" s="32" t="s">
        <v>183</v>
      </c>
      <c r="E205" s="53"/>
      <c r="F205" s="53"/>
      <c r="G205" s="52"/>
      <c r="H205" s="3"/>
      <c r="I205" s="3"/>
      <c r="J205" s="3"/>
    </row>
    <row r="206" spans="1:15" ht="21" hidden="1">
      <c r="D206" s="13" t="s">
        <v>185</v>
      </c>
      <c r="E206" s="53"/>
      <c r="F206" s="53"/>
      <c r="G206" s="230">
        <v>-7918740</v>
      </c>
      <c r="H206" s="230">
        <v>-9955164</v>
      </c>
      <c r="I206" s="230">
        <v>-11083205</v>
      </c>
      <c r="J206" s="230">
        <v>-16995096</v>
      </c>
      <c r="K206" s="192"/>
    </row>
    <row r="207" spans="1:15" s="55" customFormat="1" ht="14.4" hidden="1">
      <c r="D207" s="13" t="s">
        <v>182</v>
      </c>
      <c r="E207" s="53"/>
      <c r="F207" s="53"/>
      <c r="G207" s="56">
        <f>SUM(G172+G173)</f>
        <v>-6885000</v>
      </c>
      <c r="H207" s="56">
        <f>SUM(H172+H173)</f>
        <v>-19050000</v>
      </c>
      <c r="I207" s="56">
        <f>SUM(I172+I173)</f>
        <v>-19510000</v>
      </c>
      <c r="J207" s="56">
        <f>SUM(J172+J173)</f>
        <v>-19700000</v>
      </c>
      <c r="L207" s="2"/>
      <c r="M207" s="2"/>
      <c r="N207" s="2"/>
      <c r="O207" s="2"/>
    </row>
    <row r="208" spans="1:15" s="55" customFormat="1" ht="43.2" hidden="1">
      <c r="D208" s="12" t="s">
        <v>194</v>
      </c>
      <c r="E208" s="113"/>
      <c r="F208" s="113"/>
      <c r="G208" s="68">
        <f>SUM(G206:G207)</f>
        <v>-14803740</v>
      </c>
      <c r="H208" s="68">
        <f t="shared" ref="H208:J208" si="8">SUM(H206:H207)</f>
        <v>-29005164</v>
      </c>
      <c r="I208" s="68">
        <f t="shared" si="8"/>
        <v>-30593205</v>
      </c>
      <c r="J208" s="68">
        <f t="shared" si="8"/>
        <v>-36695096</v>
      </c>
      <c r="L208" s="2"/>
      <c r="M208" s="2"/>
      <c r="N208" s="2"/>
      <c r="O208" s="2"/>
    </row>
    <row r="209" spans="1:15" s="55" customFormat="1" ht="27.6" hidden="1">
      <c r="D209" s="4" t="s">
        <v>184</v>
      </c>
      <c r="E209" s="4"/>
      <c r="F209" s="4"/>
      <c r="G209" s="2"/>
      <c r="H209" s="2"/>
      <c r="I209" s="60"/>
      <c r="J209" s="2"/>
      <c r="L209" s="2"/>
      <c r="M209" s="2"/>
      <c r="N209" s="2"/>
      <c r="O209" s="2"/>
    </row>
    <row r="210" spans="1:15" hidden="1">
      <c r="A210" s="2"/>
      <c r="B210" s="2"/>
      <c r="C210" s="2"/>
    </row>
    <row r="211" spans="1:15" s="55" customFormat="1">
      <c r="D211" s="4"/>
      <c r="E211" s="4"/>
      <c r="F211" s="4"/>
      <c r="G211" s="220"/>
      <c r="H211" s="220"/>
      <c r="I211" s="220"/>
      <c r="J211" s="220"/>
      <c r="L211" s="2"/>
      <c r="M211" s="2"/>
      <c r="N211" s="2"/>
      <c r="O211" s="2"/>
    </row>
    <row r="212" spans="1:15">
      <c r="A212" s="2"/>
      <c r="B212" s="2"/>
      <c r="C212" s="2"/>
    </row>
  </sheetData>
  <protectedRanges>
    <protectedRange algorithmName="SHA-512" hashValue="CpuTbvdFRJSrjp46+9T17+tzK3QaAyV9l7Fe6AAg6L1vuD1f+A28Vwk5R71/T/8CcA3gbROeI/fXswNLTHHUGw==" saltValue="E34ZIjcfegMUlahzVTJe5g==" spinCount="100000" sqref="K37 F14" name="Område16"/>
    <protectedRange algorithmName="SHA-512" hashValue="t0yZiD5F+YQCZHshnM8vlBNPTUrdwy2dxQeXdKt1UIqgVZwjaBr75z03fukP0mkoHo7u8zl0OB5qj8kItuXfRA==" saltValue="aYzw1p/vhBTzbCmkeeMNtQ==" spinCount="100000" sqref="A37:XFD38 F14 K57 K61:K72 K75:K76 K79:K84 K87:K90 K93:K103 K108:K109 K112:K113 K117:K119 K122:K129 A132:K141 K146:K155 A160:K169" name="Område14"/>
    <protectedRange algorithmName="SHA-512" hashValue="PaVlM7iHhzSZnDBv6irX140nFchKJ6hOAOBZQ9emeGyZ+lvJGr7Av+i0JHqmTWa1mZwpgRNyRMoIcBMAW/cAvw==" saltValue="UNUdfHVxYnlmtVmguTbzHw==" spinCount="100000" sqref="K37:K38" name="Område13"/>
    <protectedRange algorithmName="SHA-512" hashValue="9xrvgqWLTY44HF7zMLeQd5+N4ZYhmJmPZMYZy1IYHPaDgO0FzVHYhTsg8krSrIZ7uLlFVbAU/ciivwLj2HXrnA==" saltValue="EMM494pSELFfNacXrTRgYA==" spinCount="100000" sqref="F14 K37:K38 K57 K61:K72 K75:K76 K79:K84 K87:K90 K108:K109 K112:K113 K117:K119 K122:K129 A132:K141 K146:K155 A160:K169 A93:K103" name="Område12"/>
    <protectedRange algorithmName="SHA-512" hashValue="nYFVE+D/MVCs5HAlqIe7tLk2Hr7wlQ0ZsqUVyhyzPkIFNMpyp22XJX0aJ6142BrlkZFMQHwjDfJc/1jabRJmyg==" saltValue="hKzTURW1QDUGZ2Csw8J1qw==" spinCount="100000" sqref="K57:K74 A160:J169 A132:J141 K76:K170 A93:J103" name="Område9"/>
    <protectedRange algorithmName="SHA-512" hashValue="V3vM3JzFe+hXyRvbmJ4SQZv5Wp0AYAsVZH7xyolZliM8nGNBmPTQRyEhpBgAQlC1n8NPZW9qwI9BBy6+ofWxyg==" saltValue="AltbNFY/cxv7orcpRvUTLw==" spinCount="100000" sqref="O7 K57 K61:K72 K75:K76 K79:K84 K87:K90 K108:K109 K112:K113 K117:K119 K122 K125:K129 A132:K141 A160:K169 K146:K155 A93:K103" name="Område8"/>
    <protectedRange algorithmName="SHA-512" hashValue="L9vNS7sbeTW422d92zTBVzKUf6/KegoeqWIOkc1ts+HqP2gJi0LEu+rYHCfzkWE7hy6aE37HXuBJV4Nqxx0+fg==" saltValue="uWNjhxOjsbGUo0kSp3rFBg==" spinCount="100000" sqref="M66 K57 K61:K72 K75:K76 K79:K84 K87:K90 K108:K109 K112:K113 K117:K119 K122:K129 A132:K141 A160:K169 K146:K155 A93:K103" name="Område6"/>
    <protectedRange algorithmName="SHA-512" hashValue="SaqXaIiIgVDxdJD8x4LdoESLu0xbTYDhp90gsEMZnNmmJnoIZGdUYXvX29MHca3m7bbIjvw9pjSyUegKFc1+4w==" saltValue="kOzry/dyEFIUpIqeTFDZbA==" spinCount="100000" sqref="K57 K61:K72 K75:K76 K79:K84 K87:K90 K108:K109 K112:K113 K117:K119 K122:K129 A132:K141 A160:K169 K146:K155 A93:K103" name="KB efter rettelser"/>
    <protectedRange algorithmName="SHA-512" hashValue="Fgiao7VyQxRENDa7sOLqVnwQGxv8rKxiurGm/nMUFQv3opsWR1f/6E8HIil/0EYQPbGkTHyDQf7ifqGHNLHUYQ==" saltValue="UWzZkoSyvRiSlKmsrdkihA==" spinCount="100000" sqref="K57 K61:K72 A132:K141 K79:K84 K87:K90 K117 K122:K127 A160:K169 K108:K110 K146:K155 A93:K104" name="KB 3 forsøg"/>
    <protectedRange algorithmName="SHA-512" hashValue="CaBT8VYisrnKoF5b3l3oOX40US/rWH9X3llZZybBkqYE4kEzD5LzEKICauljktioHXApK362Gg3qi66zzumh1A==" saltValue="ZoeG25aZdxYXAF0HObHE3g==" spinCount="100000" sqref="K57 K61:K72 A142:J142 K79:K84 K87:K90 K117 K122:K127 A160:K169 K108:K110 A132:K141 K146:K155 A93:K104" name="KB rettelser"/>
    <protectedRange algorithmName="SHA-512" hashValue="NlHr4gcO99AAiSnOA6CM+c99AaBtDJNZlG/v/Fjtcc9HjAJsQcXZmJvBRWWoya0EpnpRAV2Ea53WIO9soefYYg==" saltValue="8SicOWx1QKSPEHOGjQTOeg==" spinCount="100000" sqref="A132:K141 A160:K169 K108:K110 K122:K127 K117 K146:K155 A93:K103" name="redigerbart KB"/>
    <protectedRange algorithmName="SHA-512" hashValue="Dv5UF/Jm4M0T5y58wheDt0saVeFwHhD5XCkquE5xvSu5WdfHJ/flFo0qpPUNVTdR2TnObSc6V0lw8btvVEd8zw==" saltValue="NNlFP5FQTOdasjnvbcYpWQ==" spinCount="100000" sqref="K57 K61:K72 K75:K76 K79:K84 K87:K90 K108:K109 K112:K113 K117:K119 K122:K129 A132:K141 A160:K169 K146:K155 A93:K103" name="forsæg 5"/>
    <protectedRange algorithmName="SHA-512" hashValue="W3x8f4/Wfkij1aZgHiI7zl7uAAjdJfa3mc9eThfGClj9VYbj1KDAMOeMELTUo09f7NSQS1IgQyscYkwQAfduFQ==" saltValue="DvlCQbk2fnkoJri5iqcJ2A==" spinCount="100000" sqref="A160:K169 K122:K129 A132:K141 K116:K119 K112:K113 K108:K109 K87:K90 K79:K84 K75:K76 K61:K72 K57 K146:K155 A93:K103" name="Område7"/>
    <protectedRange algorithmName="SHA-512" hashValue="GkR+oxviccxBmTBmqBbo2OPUd7gWLTDmVA8QcDtfPAIc3ue3SD3BVwMka0ebJAXcpDeNzMgWZXtWnCKpJ0/G0w==" saltValue="RC2ppjG8GCxSQ1NSmQ0SPQ==" spinCount="100000" sqref="A160:J169 A132:J141 K57:K169 A93:J103" name="Område10"/>
    <protectedRange algorithmName="SHA-512" hashValue="igKGISNl9ksoG8AHYlPdI/iTXzYPPSymyIZk6etrYjuiBdwS3Ap6nQpzad9tvOYd6+tMJCYzKGCjJp31qtwrIQ==" saltValue="FHLaB6mIkE+Z/HRUxrWdKQ==" spinCount="100000" sqref="F14 K37:K38 K57 K61:K72 K75:K76 K79:K84 K87:K90 K108:K109 K112:K113 K116:K119 K122 K125:K129 A132:K141 K146:K155 A160:K169 A93:K103" name="Område11"/>
    <protectedRange algorithmName="SHA-512" hashValue="iiRT5diaXWYKvU9qcaIEstky/F+QPR62BqfSGsKpmxR4KOqBv7mMa8VgBP3n/ldQDBkZScMQovianL+fJ/U9mg==" saltValue="+XQUVR56EV6K+weHGVZFZg==" spinCount="100000" sqref="K7 G6:J6 G8:J8 G11:J11 F14 K37:K38 K57 K61:K72 K75:K76 K79:K84 K87:K90 K93:K103 K108:K109 K112:K113 K117:K119 K122:K129 A132:K141 K146:K155 A160:K169" name="Område15"/>
  </protectedRanges>
  <mergeCells count="9">
    <mergeCell ref="A55:C55"/>
    <mergeCell ref="D55:F55"/>
    <mergeCell ref="G55:I55"/>
    <mergeCell ref="A39:A40"/>
    <mergeCell ref="B39:B40"/>
    <mergeCell ref="C39:C40"/>
    <mergeCell ref="D39:D40"/>
    <mergeCell ref="G39:J39"/>
    <mergeCell ref="A54:J54"/>
  </mergeCells>
  <conditionalFormatting sqref="J158 J132:J141 J130 J57 J109:J110 J117 J146:J151 J78:J90 J65:J72 J160:J169 J121:J126 J114:J115 J153:J156 J100:J103">
    <cfRule type="expression" dxfId="832" priority="223">
      <formula>SUMIF(K57,"x",$J$158)</formula>
    </cfRule>
  </conditionalFormatting>
  <conditionalFormatting sqref="I158 I160:I169">
    <cfRule type="expression" dxfId="831" priority="222">
      <formula>SUMIF(K158,"x",$I$158)</formula>
    </cfRule>
  </conditionalFormatting>
  <conditionalFormatting sqref="I158 I132:I141 I130 I57 I109:I110 I117 I146:I151 I78:I90 I65:I72 I160:I169 I121:I126 I114:I115 I153:I156 I100:I103">
    <cfRule type="expression" dxfId="830" priority="221">
      <formula>SUMIF(K57,"x",$J$158)</formula>
    </cfRule>
  </conditionalFormatting>
  <conditionalFormatting sqref="H158 H132:H141 H130 H57 H109:H110 H117 H146:H151 H78:H90 H65:H72 H160:H169 H121:H126 H114:H115 H153:H156 H100:H103">
    <cfRule type="expression" dxfId="829" priority="220">
      <formula>SUMIF(K57,"x",$J$158)</formula>
    </cfRule>
  </conditionalFormatting>
  <conditionalFormatting sqref="J158">
    <cfRule type="expression" dxfId="828" priority="219">
      <formula>SUMIF(K158,"x",$J$158)</formula>
    </cfRule>
  </conditionalFormatting>
  <conditionalFormatting sqref="I158">
    <cfRule type="expression" dxfId="827" priority="218">
      <formula>SUMIF(K158,"x",$J$158)</formula>
    </cfRule>
  </conditionalFormatting>
  <conditionalFormatting sqref="H158">
    <cfRule type="expression" dxfId="826" priority="217">
      <formula>SUMIF(K158,"x",$J$158)</formula>
    </cfRule>
  </conditionalFormatting>
  <conditionalFormatting sqref="H158">
    <cfRule type="expression" dxfId="825" priority="216">
      <formula>SUMIF(K158,"x",$J$158)</formula>
    </cfRule>
  </conditionalFormatting>
  <conditionalFormatting sqref="I161">
    <cfRule type="expression" dxfId="824" priority="215">
      <formula>SUMIF(K161,"x",$J$158)</formula>
    </cfRule>
  </conditionalFormatting>
  <conditionalFormatting sqref="I158">
    <cfRule type="expression" dxfId="823" priority="214">
      <formula>SUMIF(K158,"x",$I$158)</formula>
    </cfRule>
  </conditionalFormatting>
  <conditionalFormatting sqref="H158">
    <cfRule type="expression" dxfId="822" priority="213">
      <formula>SUMIF(K158,"x",$J$158)</formula>
    </cfRule>
  </conditionalFormatting>
  <conditionalFormatting sqref="I158">
    <cfRule type="expression" dxfId="821" priority="212">
      <formula>SUMIF(K158,"x",$J$158)</formula>
    </cfRule>
  </conditionalFormatting>
  <conditionalFormatting sqref="H158">
    <cfRule type="expression" dxfId="820" priority="211">
      <formula>SUMIF(K158,"x",$J$158)</formula>
    </cfRule>
  </conditionalFormatting>
  <conditionalFormatting sqref="H158">
    <cfRule type="expression" dxfId="819" priority="210">
      <formula>SUMIF(K158,"x",$J$158)</formula>
    </cfRule>
  </conditionalFormatting>
  <conditionalFormatting sqref="H160:J169 J146:J151 H158:J158 J130 J109:J110 J117 J121:J126 J153:J155">
    <cfRule type="expression" dxfId="818" priority="224">
      <formula>SUMIF(#REF!,"x",$J$158)</formula>
    </cfRule>
  </conditionalFormatting>
  <conditionalFormatting sqref="J158">
    <cfRule type="expression" dxfId="817" priority="225">
      <formula>SUMIF(#REF!,"x",$I$158)</formula>
    </cfRule>
  </conditionalFormatting>
  <conditionalFormatting sqref="G158 G132:G141 G130 G57 G109:G110 G117 G146:G151 G78:G90 G65:G72 G142:J142 G160:G169 G121:G126 G114:G115 G153:G156 G100:G103">
    <cfRule type="expression" dxfId="816" priority="209">
      <formula>SUMIF(K57,"x",$J$158)</formula>
    </cfRule>
  </conditionalFormatting>
  <conditionalFormatting sqref="H146:I151 H130:I130 H109:I110 H117:I117 H78:J90 K73:K74 K111 K59:K60 H121:I126 H114:K115 K77:K78 H153:I155">
    <cfRule type="expression" dxfId="815" priority="208">
      <formula>SUMIF(#REF!,"x",$J$158)</formula>
    </cfRule>
  </conditionalFormatting>
  <conditionalFormatting sqref="J131">
    <cfRule type="expression" dxfId="814" priority="206">
      <formula>SUMIF(K131,"x",$J$149)</formula>
    </cfRule>
  </conditionalFormatting>
  <conditionalFormatting sqref="I131">
    <cfRule type="expression" dxfId="813" priority="205">
      <formula>SUMIF(K131,"x",$I$149)</formula>
    </cfRule>
  </conditionalFormatting>
  <conditionalFormatting sqref="H131">
    <cfRule type="expression" dxfId="812" priority="204">
      <formula>SUMIF(K131,"x",$J$149)</formula>
    </cfRule>
  </conditionalFormatting>
  <conditionalFormatting sqref="G131">
    <cfRule type="expression" dxfId="811" priority="207">
      <formula>SUMIF(K131,"x",$J$149)</formula>
    </cfRule>
  </conditionalFormatting>
  <conditionalFormatting sqref="J189">
    <cfRule type="expression" dxfId="810" priority="202">
      <formula>SUMIF(K144,"x",$J$158)</formula>
    </cfRule>
  </conditionalFormatting>
  <conditionalFormatting sqref="I189">
    <cfRule type="expression" dxfId="809" priority="201">
      <formula>SUMIF(K144,"x",$J$158)</formula>
    </cfRule>
  </conditionalFormatting>
  <conditionalFormatting sqref="H189">
    <cfRule type="expression" dxfId="808" priority="200">
      <formula>SUMIF(K144,"x",$J$158)</formula>
    </cfRule>
  </conditionalFormatting>
  <conditionalFormatting sqref="J189">
    <cfRule type="expression" dxfId="807" priority="203">
      <formula>SUMIF(#REF!,"x",$J$158)</formula>
    </cfRule>
  </conditionalFormatting>
  <conditionalFormatting sqref="G189">
    <cfRule type="expression" dxfId="806" priority="199">
      <formula>SUMIF(K144,"x",$J$158)</formula>
    </cfRule>
  </conditionalFormatting>
  <conditionalFormatting sqref="G189:I189">
    <cfRule type="expression" dxfId="805" priority="198">
      <formula>SUMIF(#REF!,"x",$J$158)</formula>
    </cfRule>
  </conditionalFormatting>
  <conditionalFormatting sqref="J47">
    <cfRule type="expression" dxfId="804" priority="196">
      <formula>SUMIF(K47,"x",$J$149)</formula>
    </cfRule>
  </conditionalFormatting>
  <conditionalFormatting sqref="I47">
    <cfRule type="expression" dxfId="803" priority="195">
      <formula>SUMIF(K47,"x",$I$149)</formula>
    </cfRule>
  </conditionalFormatting>
  <conditionalFormatting sqref="H47">
    <cfRule type="expression" dxfId="802" priority="194">
      <formula>SUMIF(K47,"x",$J$149)</formula>
    </cfRule>
  </conditionalFormatting>
  <conditionalFormatting sqref="G47">
    <cfRule type="expression" dxfId="801" priority="197">
      <formula>SUMIF(K47,"x",$J$149)</formula>
    </cfRule>
  </conditionalFormatting>
  <conditionalFormatting sqref="J107">
    <cfRule type="expression" dxfId="800" priority="192">
      <formula>SUMIF(K107,"x",$J$158)</formula>
    </cfRule>
  </conditionalFormatting>
  <conditionalFormatting sqref="I107">
    <cfRule type="expression" dxfId="799" priority="191">
      <formula>SUMIF(K107,"x",$J$158)</formula>
    </cfRule>
  </conditionalFormatting>
  <conditionalFormatting sqref="H107">
    <cfRule type="expression" dxfId="798" priority="190">
      <formula>SUMIF(K107,"x",$J$158)</formula>
    </cfRule>
  </conditionalFormatting>
  <conditionalFormatting sqref="J107">
    <cfRule type="expression" dxfId="797" priority="193">
      <formula>SUMIF(#REF!,"x",$J$158)</formula>
    </cfRule>
  </conditionalFormatting>
  <conditionalFormatting sqref="G107">
    <cfRule type="expression" dxfId="796" priority="189">
      <formula>SUMIF(K107,"x",$J$158)</formula>
    </cfRule>
  </conditionalFormatting>
  <conditionalFormatting sqref="H107:I107">
    <cfRule type="expression" dxfId="795" priority="188">
      <formula>SUMIF(#REF!,"x",$J$158)</formula>
    </cfRule>
  </conditionalFormatting>
  <conditionalFormatting sqref="J159">
    <cfRule type="expression" dxfId="794" priority="187">
      <formula>SUMIF(K159,"x",$J$158)</formula>
    </cfRule>
  </conditionalFormatting>
  <conditionalFormatting sqref="I159">
    <cfRule type="expression" dxfId="793" priority="186">
      <formula>SUMIF(K159,"x",$J$158)</formula>
    </cfRule>
  </conditionalFormatting>
  <conditionalFormatting sqref="H159">
    <cfRule type="expression" dxfId="792" priority="185">
      <formula>SUMIF(K159,"x",$J$158)</formula>
    </cfRule>
  </conditionalFormatting>
  <conditionalFormatting sqref="G159">
    <cfRule type="expression" dxfId="791" priority="184">
      <formula>SUMIF(K159,"x",$J$158)</formula>
    </cfRule>
  </conditionalFormatting>
  <conditionalFormatting sqref="H159:I159">
    <cfRule type="expression" dxfId="790" priority="183">
      <formula>SUMIF(#REF!,"x",$J$158)</formula>
    </cfRule>
  </conditionalFormatting>
  <conditionalFormatting sqref="J159 H156:J156 K114:K115">
    <cfRule type="expression" dxfId="789" priority="182">
      <formula>SUMIF(#REF!,"x",$J$158)</formula>
    </cfRule>
  </conditionalFormatting>
  <conditionalFormatting sqref="J56">
    <cfRule type="expression" dxfId="788" priority="181">
      <formula>SUMIF(#REF!,"x",$J$158)</formula>
    </cfRule>
  </conditionalFormatting>
  <conditionalFormatting sqref="H56:I56">
    <cfRule type="expression" dxfId="787" priority="180">
      <formula>SUMIF(#REF!,"x",$J$158)</formula>
    </cfRule>
  </conditionalFormatting>
  <conditionalFormatting sqref="J58">
    <cfRule type="expression" dxfId="786" priority="178">
      <formula>SUMIF(K58,"x",$J$158)</formula>
    </cfRule>
  </conditionalFormatting>
  <conditionalFormatting sqref="I58">
    <cfRule type="expression" dxfId="785" priority="177">
      <formula>SUMIF(K58,"x",$J$158)</formula>
    </cfRule>
  </conditionalFormatting>
  <conditionalFormatting sqref="H58">
    <cfRule type="expression" dxfId="784" priority="176">
      <formula>SUMIF(K58,"x",$J$158)</formula>
    </cfRule>
  </conditionalFormatting>
  <conditionalFormatting sqref="J58">
    <cfRule type="expression" dxfId="783" priority="179">
      <formula>SUMIF(#REF!,"x",$J$158)</formula>
    </cfRule>
  </conditionalFormatting>
  <conditionalFormatting sqref="G58">
    <cfRule type="expression" dxfId="782" priority="175">
      <formula>SUMIF(K58,"x",$J$158)</formula>
    </cfRule>
  </conditionalFormatting>
  <conditionalFormatting sqref="H58:I58">
    <cfRule type="expression" dxfId="781" priority="174">
      <formula>SUMIF(#REF!,"x",$J$158)</formula>
    </cfRule>
  </conditionalFormatting>
  <conditionalFormatting sqref="J61">
    <cfRule type="expression" dxfId="780" priority="172">
      <formula>SUMIF(K61,"x",$J$158)</formula>
    </cfRule>
  </conditionalFormatting>
  <conditionalFormatting sqref="I61">
    <cfRule type="expression" dxfId="779" priority="171">
      <formula>SUMIF(K61,"x",$J$158)</formula>
    </cfRule>
  </conditionalFormatting>
  <conditionalFormatting sqref="H61">
    <cfRule type="expression" dxfId="778" priority="170">
      <formula>SUMIF(K61,"x",$J$158)</formula>
    </cfRule>
  </conditionalFormatting>
  <conditionalFormatting sqref="J61">
    <cfRule type="expression" dxfId="777" priority="173">
      <formula>SUMIF(#REF!,"x",$J$158)</formula>
    </cfRule>
  </conditionalFormatting>
  <conditionalFormatting sqref="G61">
    <cfRule type="expression" dxfId="776" priority="169">
      <formula>SUMIF(K61,"x",$J$158)</formula>
    </cfRule>
  </conditionalFormatting>
  <conditionalFormatting sqref="H61:I61">
    <cfRule type="expression" dxfId="775" priority="168">
      <formula>SUMIF(#REF!,"x",$J$158)</formula>
    </cfRule>
  </conditionalFormatting>
  <conditionalFormatting sqref="J64">
    <cfRule type="expression" dxfId="774" priority="166">
      <formula>SUMIF(K64,"x",$J$158)</formula>
    </cfRule>
  </conditionalFormatting>
  <conditionalFormatting sqref="I64">
    <cfRule type="expression" dxfId="773" priority="165">
      <formula>SUMIF(K64,"x",$J$158)</formula>
    </cfRule>
  </conditionalFormatting>
  <conditionalFormatting sqref="H64">
    <cfRule type="expression" dxfId="772" priority="164">
      <formula>SUMIF(K64,"x",$J$158)</formula>
    </cfRule>
  </conditionalFormatting>
  <conditionalFormatting sqref="J64">
    <cfRule type="expression" dxfId="771" priority="167">
      <formula>SUMIF(#REF!,"x",$J$158)</formula>
    </cfRule>
  </conditionalFormatting>
  <conditionalFormatting sqref="G64">
    <cfRule type="expression" dxfId="770" priority="163">
      <formula>SUMIF(K64,"x",$J$158)</formula>
    </cfRule>
  </conditionalFormatting>
  <conditionalFormatting sqref="H64:I64">
    <cfRule type="expression" dxfId="769" priority="162">
      <formula>SUMIF(#REF!,"x",$J$158)</formula>
    </cfRule>
  </conditionalFormatting>
  <conditionalFormatting sqref="J116">
    <cfRule type="expression" dxfId="768" priority="160">
      <formula>SUMIF(K116,"x",$J$158)</formula>
    </cfRule>
  </conditionalFormatting>
  <conditionalFormatting sqref="I116">
    <cfRule type="expression" dxfId="767" priority="159">
      <formula>SUMIF(K116,"x",$J$158)</formula>
    </cfRule>
  </conditionalFormatting>
  <conditionalFormatting sqref="H116">
    <cfRule type="expression" dxfId="766" priority="158">
      <formula>SUMIF(K116,"x",$J$158)</formula>
    </cfRule>
  </conditionalFormatting>
  <conditionalFormatting sqref="J116">
    <cfRule type="expression" dxfId="765" priority="161">
      <formula>SUMIF(#REF!,"x",$J$158)</formula>
    </cfRule>
  </conditionalFormatting>
  <conditionalFormatting sqref="G116">
    <cfRule type="expression" dxfId="764" priority="157">
      <formula>SUMIF(K116,"x",$J$158)</formula>
    </cfRule>
  </conditionalFormatting>
  <conditionalFormatting sqref="H116:I116">
    <cfRule type="expression" dxfId="763" priority="156">
      <formula>SUMIF(#REF!,"x",$J$158)</formula>
    </cfRule>
  </conditionalFormatting>
  <conditionalFormatting sqref="J127">
    <cfRule type="expression" dxfId="762" priority="154">
      <formula>SUMIF(K127,"x",$J$158)</formula>
    </cfRule>
  </conditionalFormatting>
  <conditionalFormatting sqref="I127">
    <cfRule type="expression" dxfId="761" priority="153">
      <formula>SUMIF(K127,"x",$J$158)</formula>
    </cfRule>
  </conditionalFormatting>
  <conditionalFormatting sqref="H127">
    <cfRule type="expression" dxfId="760" priority="152">
      <formula>SUMIF(K127,"x",$J$158)</formula>
    </cfRule>
  </conditionalFormatting>
  <conditionalFormatting sqref="J127">
    <cfRule type="expression" dxfId="759" priority="155">
      <formula>SUMIF(#REF!,"x",$J$158)</formula>
    </cfRule>
  </conditionalFormatting>
  <conditionalFormatting sqref="G127">
    <cfRule type="expression" dxfId="758" priority="151">
      <formula>SUMIF(K127,"x",$J$158)</formula>
    </cfRule>
  </conditionalFormatting>
  <conditionalFormatting sqref="H127:I127">
    <cfRule type="expression" dxfId="757" priority="150">
      <formula>SUMIF(#REF!,"x",$J$158)</formula>
    </cfRule>
  </conditionalFormatting>
  <conditionalFormatting sqref="H57:J57">
    <cfRule type="expression" dxfId="756" priority="149">
      <formula>SUMIF(#REF!,"x",$J$158)</formula>
    </cfRule>
  </conditionalFormatting>
  <conditionalFormatting sqref="J62">
    <cfRule type="expression" dxfId="755" priority="148">
      <formula>SUMIF(K62,"x",$J$158)</formula>
    </cfRule>
  </conditionalFormatting>
  <conditionalFormatting sqref="I62">
    <cfRule type="expression" dxfId="754" priority="147">
      <formula>SUMIF(K62,"x",$J$158)</formula>
    </cfRule>
  </conditionalFormatting>
  <conditionalFormatting sqref="H62">
    <cfRule type="expression" dxfId="753" priority="146">
      <formula>SUMIF(K62,"x",$J$158)</formula>
    </cfRule>
  </conditionalFormatting>
  <conditionalFormatting sqref="G62">
    <cfRule type="expression" dxfId="752" priority="145">
      <formula>SUMIF(K62,"x",$J$158)</formula>
    </cfRule>
  </conditionalFormatting>
  <conditionalFormatting sqref="H62:J62">
    <cfRule type="expression" dxfId="751" priority="144">
      <formula>SUMIF(#REF!,"x",$J$158)</formula>
    </cfRule>
  </conditionalFormatting>
  <conditionalFormatting sqref="H65:J68">
    <cfRule type="expression" dxfId="750" priority="143">
      <formula>SUMIF(#REF!,"x",$J$158)</formula>
    </cfRule>
  </conditionalFormatting>
  <conditionalFormatting sqref="H69:J72">
    <cfRule type="expression" dxfId="749" priority="142">
      <formula>SUMIF(#REF!,"x",$J$158)</formula>
    </cfRule>
  </conditionalFormatting>
  <conditionalFormatting sqref="J60">
    <cfRule type="expression" dxfId="748" priority="141">
      <formula>SUMIF(K60,"x",$J$158)</formula>
    </cfRule>
  </conditionalFormatting>
  <conditionalFormatting sqref="I60">
    <cfRule type="expression" dxfId="747" priority="140">
      <formula>SUMIF(K60,"x",$J$158)</formula>
    </cfRule>
  </conditionalFormatting>
  <conditionalFormatting sqref="H60">
    <cfRule type="expression" dxfId="746" priority="139">
      <formula>SUMIF(K60,"x",$J$158)</formula>
    </cfRule>
  </conditionalFormatting>
  <conditionalFormatting sqref="G60">
    <cfRule type="expression" dxfId="745" priority="138">
      <formula>SUMIF(K60,"x",$J$158)</formula>
    </cfRule>
  </conditionalFormatting>
  <conditionalFormatting sqref="H60:J60">
    <cfRule type="expression" dxfId="744" priority="137">
      <formula>SUMIF(#REF!,"x",$J$158)</formula>
    </cfRule>
  </conditionalFormatting>
  <conditionalFormatting sqref="J63">
    <cfRule type="expression" dxfId="743" priority="136">
      <formula>SUMIF(K63,"x",$J$158)</formula>
    </cfRule>
  </conditionalFormatting>
  <conditionalFormatting sqref="I63">
    <cfRule type="expression" dxfId="742" priority="135">
      <formula>SUMIF(K63,"x",$J$158)</formula>
    </cfRule>
  </conditionalFormatting>
  <conditionalFormatting sqref="H63">
    <cfRule type="expression" dxfId="741" priority="134">
      <formula>SUMIF(K63,"x",$J$158)</formula>
    </cfRule>
  </conditionalFormatting>
  <conditionalFormatting sqref="G63">
    <cfRule type="expression" dxfId="740" priority="133">
      <formula>SUMIF(K63,"x",$J$158)</formula>
    </cfRule>
  </conditionalFormatting>
  <conditionalFormatting sqref="H63:J63">
    <cfRule type="expression" dxfId="739" priority="132">
      <formula>SUMIF(#REF!,"x",$J$158)</formula>
    </cfRule>
  </conditionalFormatting>
  <conditionalFormatting sqref="J108">
    <cfRule type="expression" dxfId="738" priority="131">
      <formula>SUMIF(K108,"x",$J$158)</formula>
    </cfRule>
  </conditionalFormatting>
  <conditionalFormatting sqref="I108">
    <cfRule type="expression" dxfId="737" priority="130">
      <formula>SUMIF(K108,"x",$J$158)</formula>
    </cfRule>
  </conditionalFormatting>
  <conditionalFormatting sqref="H108">
    <cfRule type="expression" dxfId="736" priority="129">
      <formula>SUMIF(K108,"x",$J$158)</formula>
    </cfRule>
  </conditionalFormatting>
  <conditionalFormatting sqref="G108">
    <cfRule type="expression" dxfId="735" priority="128">
      <formula>SUMIF(K108,"x",$J$158)</formula>
    </cfRule>
  </conditionalFormatting>
  <conditionalFormatting sqref="H108:J108">
    <cfRule type="expression" dxfId="734" priority="127">
      <formula>SUMIF(#REF!,"x",$J$158)</formula>
    </cfRule>
  </conditionalFormatting>
  <conditionalFormatting sqref="I189">
    <cfRule type="expression" dxfId="733" priority="125">
      <formula>SUMIF(J144,"x",$J$158)</formula>
    </cfRule>
  </conditionalFormatting>
  <conditionalFormatting sqref="H189">
    <cfRule type="expression" dxfId="732" priority="124">
      <formula>SUMIF(J144,"x",$J$158)</formula>
    </cfRule>
  </conditionalFormatting>
  <conditionalFormatting sqref="G189">
    <cfRule type="expression" dxfId="731" priority="123">
      <formula>SUMIF(J144,"x",$J$158)</formula>
    </cfRule>
  </conditionalFormatting>
  <conditionalFormatting sqref="I189">
    <cfRule type="expression" dxfId="730" priority="126">
      <formula>SUMIF(#REF!,"x",$J$158)</formula>
    </cfRule>
  </conditionalFormatting>
  <conditionalFormatting sqref="I189">
    <cfRule type="expression" dxfId="729" priority="121">
      <formula>SUMIF(J144,"x",$J$158)</formula>
    </cfRule>
  </conditionalFormatting>
  <conditionalFormatting sqref="H189">
    <cfRule type="expression" dxfId="728" priority="120">
      <formula>SUMIF(J144,"x",$J$158)</formula>
    </cfRule>
  </conditionalFormatting>
  <conditionalFormatting sqref="G189">
    <cfRule type="expression" dxfId="727" priority="119">
      <formula>SUMIF(J144,"x",$J$158)</formula>
    </cfRule>
  </conditionalFormatting>
  <conditionalFormatting sqref="I189">
    <cfRule type="expression" dxfId="726" priority="122">
      <formula>SUMIF(#REF!,"x",$J$158)</formula>
    </cfRule>
  </conditionalFormatting>
  <conditionalFormatting sqref="H189">
    <cfRule type="expression" dxfId="725" priority="117">
      <formula>SUMIF(I144,"x",$J$158)</formula>
    </cfRule>
  </conditionalFormatting>
  <conditionalFormatting sqref="G189">
    <cfRule type="expression" dxfId="724" priority="116">
      <formula>SUMIF(I144,"x",$J$158)</formula>
    </cfRule>
  </conditionalFormatting>
  <conditionalFormatting sqref="H189">
    <cfRule type="expression" dxfId="723" priority="118">
      <formula>SUMIF(#REF!,"x",$J$158)</formula>
    </cfRule>
  </conditionalFormatting>
  <conditionalFormatting sqref="J145">
    <cfRule type="expression" dxfId="722" priority="114">
      <formula>SUMIF(K145,"x",$J$158)</formula>
    </cfRule>
  </conditionalFormatting>
  <conditionalFormatting sqref="I145">
    <cfRule type="expression" dxfId="721" priority="113">
      <formula>SUMIF(K145,"x",$J$158)</formula>
    </cfRule>
  </conditionalFormatting>
  <conditionalFormatting sqref="H145">
    <cfRule type="expression" dxfId="720" priority="112">
      <formula>SUMIF(K145,"x",$J$158)</formula>
    </cfRule>
  </conditionalFormatting>
  <conditionalFormatting sqref="J145">
    <cfRule type="expression" dxfId="719" priority="115">
      <formula>SUMIF(#REF!,"x",$J$158)</formula>
    </cfRule>
  </conditionalFormatting>
  <conditionalFormatting sqref="G145">
    <cfRule type="expression" dxfId="718" priority="111">
      <formula>SUMIF(K145,"x",$J$158)</formula>
    </cfRule>
  </conditionalFormatting>
  <conditionalFormatting sqref="H145:I145">
    <cfRule type="expression" dxfId="717" priority="110">
      <formula>SUMIF(#REF!,"x",$J$158)</formula>
    </cfRule>
  </conditionalFormatting>
  <conditionalFormatting sqref="K85">
    <cfRule type="expression" dxfId="716" priority="109">
      <formula>SUMIF(#REF!,"x",$J$158)</formula>
    </cfRule>
  </conditionalFormatting>
  <conditionalFormatting sqref="K86">
    <cfRule type="expression" dxfId="715" priority="108">
      <formula>SUMIF(#REF!,"x",$J$158)</formula>
    </cfRule>
  </conditionalFormatting>
  <conditionalFormatting sqref="K78">
    <cfRule type="expression" dxfId="714" priority="107">
      <formula>SUMIF(#REF!,"x",$J$158)</formula>
    </cfRule>
  </conditionalFormatting>
  <conditionalFormatting sqref="J59">
    <cfRule type="expression" dxfId="713" priority="106">
      <formula>SUMIF(K59,"x",$J$158)</formula>
    </cfRule>
  </conditionalFormatting>
  <conditionalFormatting sqref="I59">
    <cfRule type="expression" dxfId="712" priority="105">
      <formula>SUMIF(K59,"x",$J$158)</formula>
    </cfRule>
  </conditionalFormatting>
  <conditionalFormatting sqref="H59">
    <cfRule type="expression" dxfId="711" priority="104">
      <formula>SUMIF(K59,"x",$J$158)</formula>
    </cfRule>
  </conditionalFormatting>
  <conditionalFormatting sqref="G59">
    <cfRule type="expression" dxfId="710" priority="103">
      <formula>SUMIF(K59,"x",$J$158)</formula>
    </cfRule>
  </conditionalFormatting>
  <conditionalFormatting sqref="H59:J59">
    <cfRule type="expression" dxfId="709" priority="102">
      <formula>SUMIF(#REF!,"x",$J$158)</formula>
    </cfRule>
  </conditionalFormatting>
  <conditionalFormatting sqref="K59">
    <cfRule type="expression" dxfId="708" priority="101">
      <formula>SUMIF(#REF!,"x",$J$158)</formula>
    </cfRule>
  </conditionalFormatting>
  <conditionalFormatting sqref="J73:J74">
    <cfRule type="expression" dxfId="707" priority="100">
      <formula>SUMIF(K73,"x",$J$158)</formula>
    </cfRule>
  </conditionalFormatting>
  <conditionalFormatting sqref="I73:I74">
    <cfRule type="expression" dxfId="706" priority="99">
      <formula>SUMIF(K73,"x",$J$158)</formula>
    </cfRule>
  </conditionalFormatting>
  <conditionalFormatting sqref="H73:H74">
    <cfRule type="expression" dxfId="705" priority="98">
      <formula>SUMIF(K73,"x",$J$158)</formula>
    </cfRule>
  </conditionalFormatting>
  <conditionalFormatting sqref="G73:G74">
    <cfRule type="expression" dxfId="704" priority="97">
      <formula>SUMIF(K73,"x",$J$158)</formula>
    </cfRule>
  </conditionalFormatting>
  <conditionalFormatting sqref="H73:J74">
    <cfRule type="expression" dxfId="703" priority="96">
      <formula>SUMIF(#REF!,"x",$J$158)</formula>
    </cfRule>
  </conditionalFormatting>
  <conditionalFormatting sqref="K73:K74">
    <cfRule type="expression" dxfId="702" priority="95">
      <formula>SUMIF(#REF!,"x",$J$158)</formula>
    </cfRule>
  </conditionalFormatting>
  <conditionalFormatting sqref="J77">
    <cfRule type="expression" dxfId="701" priority="94">
      <formula>SUMIF(K77,"x",$J$158)</formula>
    </cfRule>
  </conditionalFormatting>
  <conditionalFormatting sqref="I77">
    <cfRule type="expression" dxfId="700" priority="93">
      <formula>SUMIF(K77,"x",$J$158)</formula>
    </cfRule>
  </conditionalFormatting>
  <conditionalFormatting sqref="H77">
    <cfRule type="expression" dxfId="699" priority="92">
      <formula>SUMIF(K77,"x",$J$158)</formula>
    </cfRule>
  </conditionalFormatting>
  <conditionalFormatting sqref="G77">
    <cfRule type="expression" dxfId="698" priority="91">
      <formula>SUMIF(K77,"x",$J$158)</formula>
    </cfRule>
  </conditionalFormatting>
  <conditionalFormatting sqref="H77:J77">
    <cfRule type="expression" dxfId="697" priority="90">
      <formula>SUMIF(#REF!,"x",$J$158)</formula>
    </cfRule>
  </conditionalFormatting>
  <conditionalFormatting sqref="K77">
    <cfRule type="expression" dxfId="696" priority="89">
      <formula>SUMIF(#REF!,"x",$J$158)</formula>
    </cfRule>
  </conditionalFormatting>
  <conditionalFormatting sqref="J111">
    <cfRule type="expression" dxfId="695" priority="88">
      <formula>SUMIF(K111,"x",$J$158)</formula>
    </cfRule>
  </conditionalFormatting>
  <conditionalFormatting sqref="I111">
    <cfRule type="expression" dxfId="694" priority="87">
      <formula>SUMIF(K111,"x",$J$158)</formula>
    </cfRule>
  </conditionalFormatting>
  <conditionalFormatting sqref="H111">
    <cfRule type="expression" dxfId="693" priority="86">
      <formula>SUMIF(K111,"x",$J$158)</formula>
    </cfRule>
  </conditionalFormatting>
  <conditionalFormatting sqref="G111">
    <cfRule type="expression" dxfId="692" priority="85">
      <formula>SUMIF(K111,"x",$J$158)</formula>
    </cfRule>
  </conditionalFormatting>
  <conditionalFormatting sqref="H111:J111">
    <cfRule type="expression" dxfId="691" priority="84">
      <formula>SUMIF(#REF!,"x",$J$158)</formula>
    </cfRule>
  </conditionalFormatting>
  <conditionalFormatting sqref="K111">
    <cfRule type="expression" dxfId="690" priority="83">
      <formula>SUMIF(#REF!,"x",$J$158)</formula>
    </cfRule>
  </conditionalFormatting>
  <conditionalFormatting sqref="K60">
    <cfRule type="expression" dxfId="689" priority="82">
      <formula>SUMIF(#REF!,"x",$J$158)</formula>
    </cfRule>
  </conditionalFormatting>
  <conditionalFormatting sqref="K85:K86">
    <cfRule type="expression" dxfId="688" priority="226">
      <formula>SUMIF(#REF!,"x",$J$158)</formula>
    </cfRule>
  </conditionalFormatting>
  <conditionalFormatting sqref="H182:J182">
    <cfRule type="cellIs" dxfId="687" priority="81" operator="lessThan">
      <formula>0</formula>
    </cfRule>
  </conditionalFormatting>
  <conditionalFormatting sqref="G182">
    <cfRule type="cellIs" dxfId="686" priority="80" operator="lessThan">
      <formula>0</formula>
    </cfRule>
  </conditionalFormatting>
  <conditionalFormatting sqref="J56">
    <cfRule type="expression" dxfId="685" priority="227">
      <formula>SUMIF(#REF!,"x",$J$158)</formula>
    </cfRule>
  </conditionalFormatting>
  <conditionalFormatting sqref="I56">
    <cfRule type="expression" dxfId="684" priority="228">
      <formula>SUMIF(#REF!,"x",$J$158)</formula>
    </cfRule>
  </conditionalFormatting>
  <conditionalFormatting sqref="H56">
    <cfRule type="expression" dxfId="683" priority="229">
      <formula>SUMIF(#REF!,"x",$J$158)</formula>
    </cfRule>
  </conditionalFormatting>
  <conditionalFormatting sqref="G56">
    <cfRule type="expression" dxfId="682" priority="230">
      <formula>SUMIF(#REF!,"x",$J$158)</formula>
    </cfRule>
  </conditionalFormatting>
  <conditionalFormatting sqref="G170:J170">
    <cfRule type="expression" dxfId="681" priority="79">
      <formula>SUMIF(K170,"x",$J$158)</formula>
    </cfRule>
  </conditionalFormatting>
  <conditionalFormatting sqref="G104:J104">
    <cfRule type="expression" dxfId="680" priority="78">
      <formula>SUMIF(K104,"x",$J$158)</formula>
    </cfRule>
  </conditionalFormatting>
  <conditionalFormatting sqref="J118">
    <cfRule type="expression" dxfId="679" priority="76">
      <formula>SUMIF(K118,"x",$J$158)</formula>
    </cfRule>
  </conditionalFormatting>
  <conditionalFormatting sqref="I118">
    <cfRule type="expression" dxfId="678" priority="75">
      <formula>SUMIF(K118,"x",$J$158)</formula>
    </cfRule>
  </conditionalFormatting>
  <conditionalFormatting sqref="H118">
    <cfRule type="expression" dxfId="677" priority="74">
      <formula>SUMIF(K118,"x",$J$158)</formula>
    </cfRule>
  </conditionalFormatting>
  <conditionalFormatting sqref="J118">
    <cfRule type="expression" dxfId="676" priority="77">
      <formula>SUMIF(#REF!,"x",$J$158)</formula>
    </cfRule>
  </conditionalFormatting>
  <conditionalFormatting sqref="G118">
    <cfRule type="expression" dxfId="675" priority="73">
      <formula>SUMIF(K118,"x",$J$158)</formula>
    </cfRule>
  </conditionalFormatting>
  <conditionalFormatting sqref="H118:I118">
    <cfRule type="expression" dxfId="674" priority="72">
      <formula>SUMIF(#REF!,"x",$J$158)</formula>
    </cfRule>
  </conditionalFormatting>
  <conditionalFormatting sqref="J119:J120">
    <cfRule type="expression" dxfId="673" priority="70">
      <formula>SUMIF(K119,"x",$J$158)</formula>
    </cfRule>
  </conditionalFormatting>
  <conditionalFormatting sqref="I119:I120">
    <cfRule type="expression" dxfId="672" priority="69">
      <formula>SUMIF(K119,"x",$J$158)</formula>
    </cfRule>
  </conditionalFormatting>
  <conditionalFormatting sqref="H119:H120">
    <cfRule type="expression" dxfId="671" priority="68">
      <formula>SUMIF(K119,"x",$J$158)</formula>
    </cfRule>
  </conditionalFormatting>
  <conditionalFormatting sqref="J119:J120">
    <cfRule type="expression" dxfId="670" priority="71">
      <formula>SUMIF(#REF!,"x",$J$158)</formula>
    </cfRule>
  </conditionalFormatting>
  <conditionalFormatting sqref="G119:G120">
    <cfRule type="expression" dxfId="669" priority="67">
      <formula>SUMIF(K119,"x",$J$158)</formula>
    </cfRule>
  </conditionalFormatting>
  <conditionalFormatting sqref="H119:I120">
    <cfRule type="expression" dxfId="668" priority="66">
      <formula>SUMIF(#REF!,"x",$J$158)</formula>
    </cfRule>
  </conditionalFormatting>
  <conditionalFormatting sqref="J113">
    <cfRule type="expression" dxfId="667" priority="64">
      <formula>SUMIF(K113,"x",$J$158)</formula>
    </cfRule>
  </conditionalFormatting>
  <conditionalFormatting sqref="I113">
    <cfRule type="expression" dxfId="666" priority="63">
      <formula>SUMIF(K113,"x",$J$158)</formula>
    </cfRule>
  </conditionalFormatting>
  <conditionalFormatting sqref="H113">
    <cfRule type="expression" dxfId="665" priority="62">
      <formula>SUMIF(K113,"x",$J$158)</formula>
    </cfRule>
  </conditionalFormatting>
  <conditionalFormatting sqref="J113">
    <cfRule type="expression" dxfId="664" priority="65">
      <formula>SUMIF(#REF!,"x",$J$158)</formula>
    </cfRule>
  </conditionalFormatting>
  <conditionalFormatting sqref="G113">
    <cfRule type="expression" dxfId="663" priority="61">
      <formula>SUMIF(K113,"x",$J$158)</formula>
    </cfRule>
  </conditionalFormatting>
  <conditionalFormatting sqref="H113:I113">
    <cfRule type="expression" dxfId="662" priority="60">
      <formula>SUMIF(#REF!,"x",$J$158)</formula>
    </cfRule>
  </conditionalFormatting>
  <conditionalFormatting sqref="J112">
    <cfRule type="expression" dxfId="661" priority="59">
      <formula>SUMIF(K112,"x",$J$158)</formula>
    </cfRule>
  </conditionalFormatting>
  <conditionalFormatting sqref="I112">
    <cfRule type="expression" dxfId="660" priority="58">
      <formula>SUMIF(K112,"x",$J$158)</formula>
    </cfRule>
  </conditionalFormatting>
  <conditionalFormatting sqref="H112">
    <cfRule type="expression" dxfId="659" priority="57">
      <formula>SUMIF(K112,"x",$J$158)</formula>
    </cfRule>
  </conditionalFormatting>
  <conditionalFormatting sqref="G112">
    <cfRule type="expression" dxfId="658" priority="56">
      <formula>SUMIF(K112,"x",$J$158)</formula>
    </cfRule>
  </conditionalFormatting>
  <conditionalFormatting sqref="H112:J112">
    <cfRule type="expression" dxfId="657" priority="55">
      <formula>SUMIF(#REF!,"x",$J$158)</formula>
    </cfRule>
  </conditionalFormatting>
  <conditionalFormatting sqref="J128:J129">
    <cfRule type="expression" dxfId="656" priority="53">
      <formula>SUMIF(K128,"x",$J$158)</formula>
    </cfRule>
  </conditionalFormatting>
  <conditionalFormatting sqref="I128:I129">
    <cfRule type="expression" dxfId="655" priority="52">
      <formula>SUMIF(K128,"x",$J$158)</formula>
    </cfRule>
  </conditionalFormatting>
  <conditionalFormatting sqref="H128:H129">
    <cfRule type="expression" dxfId="654" priority="51">
      <formula>SUMIF(K128,"x",$J$158)</formula>
    </cfRule>
  </conditionalFormatting>
  <conditionalFormatting sqref="J128:J129">
    <cfRule type="expression" dxfId="653" priority="54">
      <formula>SUMIF(#REF!,"x",$J$158)</formula>
    </cfRule>
  </conditionalFormatting>
  <conditionalFormatting sqref="G128:G129">
    <cfRule type="expression" dxfId="652" priority="50">
      <formula>SUMIF(K128,"x",$J$158)</formula>
    </cfRule>
  </conditionalFormatting>
  <conditionalFormatting sqref="H128:I129">
    <cfRule type="expression" dxfId="651" priority="49">
      <formula>SUMIF(#REF!,"x",$J$158)</formula>
    </cfRule>
  </conditionalFormatting>
  <conditionalFormatting sqref="J76">
    <cfRule type="expression" dxfId="650" priority="48">
      <formula>SUMIF(K76,"x",$J$158)</formula>
    </cfRule>
  </conditionalFormatting>
  <conditionalFormatting sqref="I76">
    <cfRule type="expression" dxfId="649" priority="47">
      <formula>SUMIF(K76,"x",$J$158)</formula>
    </cfRule>
  </conditionalFormatting>
  <conditionalFormatting sqref="H76">
    <cfRule type="expression" dxfId="648" priority="46">
      <formula>SUMIF(K76,"x",$J$158)</formula>
    </cfRule>
  </conditionalFormatting>
  <conditionalFormatting sqref="G76">
    <cfRule type="expression" dxfId="647" priority="45">
      <formula>SUMIF(K76,"x",$J$158)</formula>
    </cfRule>
  </conditionalFormatting>
  <conditionalFormatting sqref="H76:J76">
    <cfRule type="expression" dxfId="646" priority="44">
      <formula>SUMIF(#REF!,"x",$J$158)</formula>
    </cfRule>
  </conditionalFormatting>
  <conditionalFormatting sqref="J75">
    <cfRule type="expression" dxfId="645" priority="43">
      <formula>SUMIF(K75,"x",$J$158)</formula>
    </cfRule>
  </conditionalFormatting>
  <conditionalFormatting sqref="I75">
    <cfRule type="expression" dxfId="644" priority="42">
      <formula>SUMIF(K75,"x",$J$158)</formula>
    </cfRule>
  </conditionalFormatting>
  <conditionalFormatting sqref="H75">
    <cfRule type="expression" dxfId="643" priority="41">
      <formula>SUMIF(K75,"x",$J$158)</formula>
    </cfRule>
  </conditionalFormatting>
  <conditionalFormatting sqref="G75">
    <cfRule type="expression" dxfId="642" priority="40">
      <formula>SUMIF(K75,"x",$J$158)</formula>
    </cfRule>
  </conditionalFormatting>
  <conditionalFormatting sqref="H75:J75">
    <cfRule type="expression" dxfId="641" priority="39">
      <formula>SUMIF(#REF!,"x",$J$158)</formula>
    </cfRule>
  </conditionalFormatting>
  <conditionalFormatting sqref="J152">
    <cfRule type="expression" dxfId="640" priority="37">
      <formula>SUMIF(K152,"x",$J$158)</formula>
    </cfRule>
  </conditionalFormatting>
  <conditionalFormatting sqref="I152">
    <cfRule type="expression" dxfId="639" priority="36">
      <formula>SUMIF(K152,"x",$J$158)</formula>
    </cfRule>
  </conditionalFormatting>
  <conditionalFormatting sqref="H152">
    <cfRule type="expression" dxfId="638" priority="35">
      <formula>SUMIF(K152,"x",$J$158)</formula>
    </cfRule>
  </conditionalFormatting>
  <conditionalFormatting sqref="J152">
    <cfRule type="expression" dxfId="637" priority="38">
      <formula>SUMIF(#REF!,"x",$J$158)</formula>
    </cfRule>
  </conditionalFormatting>
  <conditionalFormatting sqref="G152">
    <cfRule type="expression" dxfId="636" priority="34">
      <formula>SUMIF(K152,"x",$J$158)</formula>
    </cfRule>
  </conditionalFormatting>
  <conditionalFormatting sqref="H152:I152">
    <cfRule type="expression" dxfId="635" priority="33">
      <formula>SUMIF(#REF!,"x",$J$158)</formula>
    </cfRule>
  </conditionalFormatting>
  <conditionalFormatting sqref="G37">
    <cfRule type="expression" dxfId="634" priority="32">
      <formula>SUMIF(K37,"x",$J$158)</formula>
    </cfRule>
  </conditionalFormatting>
  <conditionalFormatting sqref="G38">
    <cfRule type="expression" dxfId="633" priority="31">
      <formula>SUMIF(K38,"x",$J$158)</formula>
    </cfRule>
  </conditionalFormatting>
  <conditionalFormatting sqref="H38">
    <cfRule type="expression" dxfId="632" priority="30">
      <formula>SUMIF(K38,"x",$J$158)</formula>
    </cfRule>
  </conditionalFormatting>
  <conditionalFormatting sqref="H38">
    <cfRule type="expression" dxfId="631" priority="29">
      <formula>SUMIF(#REF!,"x",$J$158)</formula>
    </cfRule>
  </conditionalFormatting>
  <conditionalFormatting sqref="I38">
    <cfRule type="expression" dxfId="630" priority="28">
      <formula>SUMIF(K38,"x",$J$158)</formula>
    </cfRule>
  </conditionalFormatting>
  <conditionalFormatting sqref="I38">
    <cfRule type="expression" dxfId="629" priority="27">
      <formula>SUMIF(#REF!,"x",$J$158)</formula>
    </cfRule>
  </conditionalFormatting>
  <conditionalFormatting sqref="J38">
    <cfRule type="expression" dxfId="628" priority="25">
      <formula>SUMIF(K38,"x",$J$158)</formula>
    </cfRule>
  </conditionalFormatting>
  <conditionalFormatting sqref="J38">
    <cfRule type="expression" dxfId="627" priority="26">
      <formula>SUMIF(#REF!,"x",$J$158)</formula>
    </cfRule>
  </conditionalFormatting>
  <conditionalFormatting sqref="J95">
    <cfRule type="expression" dxfId="626" priority="24">
      <formula>SUMIF(K95,"x",$J$158)</formula>
    </cfRule>
  </conditionalFormatting>
  <conditionalFormatting sqref="I95">
    <cfRule type="expression" dxfId="625" priority="23">
      <formula>SUMIF(K95,"x",$J$158)</formula>
    </cfRule>
  </conditionalFormatting>
  <conditionalFormatting sqref="H95">
    <cfRule type="expression" dxfId="624" priority="22">
      <formula>SUMIF(K95,"x",$J$158)</formula>
    </cfRule>
  </conditionalFormatting>
  <conditionalFormatting sqref="G95">
    <cfRule type="expression" dxfId="623" priority="21">
      <formula>SUMIF(K95,"x",$J$158)</formula>
    </cfRule>
  </conditionalFormatting>
  <conditionalFormatting sqref="H95:J95">
    <cfRule type="expression" dxfId="622" priority="20">
      <formula>SUMIF(#REF!,"x",$J$158)</formula>
    </cfRule>
  </conditionalFormatting>
  <conditionalFormatting sqref="J93">
    <cfRule type="expression" dxfId="621" priority="19">
      <formula>SUMIF(K93,"x",$J$158)</formula>
    </cfRule>
  </conditionalFormatting>
  <conditionalFormatting sqref="I93">
    <cfRule type="expression" dxfId="620" priority="18">
      <formula>SUMIF(K93,"x",$J$158)</formula>
    </cfRule>
  </conditionalFormatting>
  <conditionalFormatting sqref="H93">
    <cfRule type="expression" dxfId="619" priority="17">
      <formula>SUMIF(K93,"x",$J$158)</formula>
    </cfRule>
  </conditionalFormatting>
  <conditionalFormatting sqref="G93">
    <cfRule type="expression" dxfId="618" priority="16">
      <formula>SUMIF(K93,"x",$J$158)</formula>
    </cfRule>
  </conditionalFormatting>
  <conditionalFormatting sqref="H93:J93">
    <cfRule type="expression" dxfId="617" priority="15">
      <formula>SUMIF(#REF!,"x",$J$158)</formula>
    </cfRule>
  </conditionalFormatting>
  <conditionalFormatting sqref="J94">
    <cfRule type="expression" dxfId="616" priority="14">
      <formula>SUMIF(K94,"x",$J$158)</formula>
    </cfRule>
  </conditionalFormatting>
  <conditionalFormatting sqref="I94">
    <cfRule type="expression" dxfId="615" priority="13">
      <formula>SUMIF(K94,"x",$J$158)</formula>
    </cfRule>
  </conditionalFormatting>
  <conditionalFormatting sqref="H94">
    <cfRule type="expression" dxfId="614" priority="12">
      <formula>SUMIF(K94,"x",$J$158)</formula>
    </cfRule>
  </conditionalFormatting>
  <conditionalFormatting sqref="G94">
    <cfRule type="expression" dxfId="613" priority="11">
      <formula>SUMIF(K94,"x",$J$158)</formula>
    </cfRule>
  </conditionalFormatting>
  <conditionalFormatting sqref="H94:J94">
    <cfRule type="expression" dxfId="612" priority="10">
      <formula>SUMIF(#REF!,"x",$J$158)</formula>
    </cfRule>
  </conditionalFormatting>
  <conditionalFormatting sqref="J96:J97">
    <cfRule type="expression" dxfId="611" priority="9">
      <formula>SUMIF(K96,"x",$J$158)</formula>
    </cfRule>
  </conditionalFormatting>
  <conditionalFormatting sqref="I96:I97">
    <cfRule type="expression" dxfId="610" priority="8">
      <formula>SUMIF(K96,"x",$J$158)</formula>
    </cfRule>
  </conditionalFormatting>
  <conditionalFormatting sqref="H96:H97">
    <cfRule type="expression" dxfId="609" priority="7">
      <formula>SUMIF(K96,"x",$J$158)</formula>
    </cfRule>
  </conditionalFormatting>
  <conditionalFormatting sqref="G96:G97">
    <cfRule type="expression" dxfId="608" priority="6">
      <formula>SUMIF(K96,"x",$J$158)</formula>
    </cfRule>
  </conditionalFormatting>
  <conditionalFormatting sqref="H96:J97">
    <cfRule type="expression" dxfId="607" priority="5">
      <formula>SUMIF(#REF!,"x",$J$158)</formula>
    </cfRule>
  </conditionalFormatting>
  <conditionalFormatting sqref="J98:J99">
    <cfRule type="expression" dxfId="606" priority="4">
      <formula>SUMIF(K98,"x",$J$158)</formula>
    </cfRule>
  </conditionalFormatting>
  <conditionalFormatting sqref="I98:I99">
    <cfRule type="expression" dxfId="605" priority="3">
      <formula>SUMIF(K98,"x",$J$158)</formula>
    </cfRule>
  </conditionalFormatting>
  <conditionalFormatting sqref="G98:G99">
    <cfRule type="expression" dxfId="604" priority="2">
      <formula>SUMIF(K98,"x",$J$158)</formula>
    </cfRule>
  </conditionalFormatting>
  <conditionalFormatting sqref="H98:H99">
    <cfRule type="expression" dxfId="603" priority="1">
      <formula>SUMIF(L98,"x",$J$158)</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3"/>
  <sheetViews>
    <sheetView workbookViewId="0">
      <selection sqref="A1:XFD1048576"/>
    </sheetView>
  </sheetViews>
  <sheetFormatPr defaultColWidth="8.6640625" defaultRowHeight="13.8"/>
  <cols>
    <col min="1" max="1" width="11.33203125" style="55" customWidth="1"/>
    <col min="2" max="2" width="7.6640625" style="55" customWidth="1"/>
    <col min="3" max="3" width="9.6640625" style="55" customWidth="1"/>
    <col min="4" max="4" width="55.6640625" style="4" bestFit="1" customWidth="1"/>
    <col min="5" max="5" width="10.6640625" style="4" customWidth="1"/>
    <col min="6" max="6" width="10.5546875" style="4" customWidth="1"/>
    <col min="7" max="10" width="14.6640625" style="2" customWidth="1"/>
    <col min="11" max="11" width="11.6640625" style="55" hidden="1" customWidth="1"/>
    <col min="12" max="12" width="0" style="2" hidden="1" customWidth="1"/>
    <col min="13" max="13" width="30.6640625" style="2" hidden="1" customWidth="1"/>
    <col min="14" max="14" width="12.5546875" style="2" hidden="1" customWidth="1"/>
    <col min="15" max="17" width="12.44140625" style="2" hidden="1" customWidth="1"/>
    <col min="18" max="20" width="0" style="2" hidden="1" customWidth="1"/>
    <col min="21" max="16384" width="8.6640625" style="2"/>
  </cols>
  <sheetData>
    <row r="1" spans="1:17" ht="26.1" customHeight="1">
      <c r="A1" s="35" t="s">
        <v>465</v>
      </c>
      <c r="B1" s="25"/>
      <c r="C1" s="5"/>
      <c r="D1" s="6"/>
      <c r="E1" s="6"/>
      <c r="F1" s="6"/>
      <c r="G1" s="3"/>
      <c r="H1" s="7"/>
      <c r="I1" s="7"/>
      <c r="J1" s="7"/>
      <c r="K1" s="5"/>
    </row>
    <row r="2" spans="1:17" ht="26.1" customHeight="1">
      <c r="A2" s="35" t="s">
        <v>466</v>
      </c>
      <c r="B2" s="25"/>
      <c r="C2" s="5"/>
      <c r="D2" s="6"/>
      <c r="E2" s="6"/>
      <c r="F2" s="6"/>
      <c r="G2" s="3"/>
      <c r="H2" s="7"/>
      <c r="I2" s="7"/>
      <c r="J2" s="7"/>
      <c r="K2" s="5"/>
    </row>
    <row r="3" spans="1:17" ht="18.899999999999999" customHeight="1">
      <c r="A3" s="329"/>
      <c r="B3" s="330"/>
      <c r="C3" s="331"/>
      <c r="D3" s="332"/>
      <c r="E3" s="332"/>
      <c r="F3" s="332"/>
      <c r="G3" s="333"/>
      <c r="H3" s="331"/>
      <c r="I3" s="331"/>
      <c r="J3" s="331"/>
      <c r="K3" s="334"/>
    </row>
    <row r="4" spans="1:17" ht="18.899999999999999" customHeight="1" thickBot="1">
      <c r="A4" s="2"/>
      <c r="B4" s="335"/>
      <c r="C4" s="336" t="s">
        <v>343</v>
      </c>
      <c r="D4" s="337"/>
      <c r="E4" s="337"/>
      <c r="F4" s="337"/>
      <c r="G4" s="338"/>
      <c r="H4" s="338"/>
      <c r="I4" s="338"/>
      <c r="J4" s="338"/>
      <c r="K4" s="335"/>
    </row>
    <row r="5" spans="1:17" ht="18.899999999999999" customHeight="1">
      <c r="A5" s="339"/>
      <c r="B5" s="339"/>
      <c r="C5" s="339"/>
      <c r="D5" s="340" t="s">
        <v>340</v>
      </c>
      <c r="E5" s="341"/>
      <c r="F5" s="342">
        <v>2019</v>
      </c>
      <c r="G5" s="342">
        <v>2020</v>
      </c>
      <c r="H5" s="342">
        <v>2021</v>
      </c>
      <c r="I5" s="342">
        <v>2022</v>
      </c>
      <c r="J5" s="343">
        <v>2023</v>
      </c>
      <c r="K5" s="344"/>
    </row>
    <row r="6" spans="1:17" ht="18.899999999999999" customHeight="1">
      <c r="A6" s="339"/>
      <c r="B6" s="339"/>
      <c r="C6" s="339"/>
      <c r="D6" s="345" t="s">
        <v>410</v>
      </c>
      <c r="E6" s="346"/>
      <c r="F6" s="346"/>
      <c r="G6" s="347">
        <f>SUMIF($K$53,"X",$G$53)</f>
        <v>-5800000</v>
      </c>
      <c r="H6" s="347">
        <f>SUMIF($K$53,"X",$H$53)</f>
        <v>-5800000</v>
      </c>
      <c r="I6" s="347">
        <f>SUMIF($K$53,"X",$I$53)</f>
        <v>-5800000</v>
      </c>
      <c r="J6" s="348">
        <f>SUMIF($K$53,"X",$J$53)</f>
        <v>-5800000</v>
      </c>
      <c r="K6" s="344"/>
      <c r="M6" s="2" t="s">
        <v>457</v>
      </c>
      <c r="N6" s="2">
        <v>2020</v>
      </c>
      <c r="O6" s="2">
        <v>2021</v>
      </c>
      <c r="P6" s="2">
        <v>2022</v>
      </c>
      <c r="Q6" s="2">
        <v>2023</v>
      </c>
    </row>
    <row r="7" spans="1:17" ht="18.899999999999999" customHeight="1">
      <c r="A7" s="339"/>
      <c r="B7" s="339"/>
      <c r="C7" s="339"/>
      <c r="D7" s="345" t="s">
        <v>188</v>
      </c>
      <c r="E7" s="346"/>
      <c r="F7" s="346"/>
      <c r="G7" s="347">
        <f>-36494114+G34+G6+N7</f>
        <v>-44634114</v>
      </c>
      <c r="H7" s="347">
        <f>-26043275+H34+H6+O7</f>
        <v>-40223275</v>
      </c>
      <c r="I7" s="347">
        <f>-33969306+I34+I6+P7</f>
        <v>-48759306</v>
      </c>
      <c r="J7" s="348">
        <f>-35360501+J34+J6+Q7</f>
        <v>-50340501</v>
      </c>
      <c r="K7" s="344"/>
      <c r="M7" s="2" t="s">
        <v>458</v>
      </c>
      <c r="N7" s="60">
        <v>1100000</v>
      </c>
      <c r="O7" s="60">
        <v>1100000</v>
      </c>
      <c r="P7" s="60">
        <v>1100000</v>
      </c>
      <c r="Q7" s="60">
        <v>1100000</v>
      </c>
    </row>
    <row r="8" spans="1:17" ht="18.899999999999999" customHeight="1">
      <c r="A8" s="339"/>
      <c r="B8" s="339"/>
      <c r="C8" s="339"/>
      <c r="D8" s="345" t="s">
        <v>404</v>
      </c>
      <c r="E8" s="346"/>
      <c r="F8" s="346"/>
      <c r="G8" s="347">
        <f>SUMIF($K$52,"X",$G$52)</f>
        <v>-20000000</v>
      </c>
      <c r="H8" s="347"/>
      <c r="I8" s="347"/>
      <c r="J8" s="348"/>
      <c r="K8" s="344"/>
    </row>
    <row r="9" spans="1:17" ht="18.899999999999999" customHeight="1">
      <c r="A9" s="333"/>
      <c r="B9" s="334"/>
      <c r="C9" s="333"/>
      <c r="D9" s="345" t="s">
        <v>405</v>
      </c>
      <c r="E9" s="346"/>
      <c r="F9" s="346"/>
      <c r="G9" s="347">
        <f>(G36+G6+G8)</f>
        <v>-26555000</v>
      </c>
      <c r="H9" s="347">
        <f t="shared" ref="H9:J9" si="0">(H36+H6+H8)</f>
        <v>-9200000</v>
      </c>
      <c r="I9" s="347">
        <f t="shared" si="0"/>
        <v>-10070000</v>
      </c>
      <c r="J9" s="348">
        <f t="shared" si="0"/>
        <v>-10060000</v>
      </c>
      <c r="K9" s="175"/>
    </row>
    <row r="10" spans="1:17" ht="36" customHeight="1">
      <c r="A10" s="333"/>
      <c r="B10" s="334"/>
      <c r="C10" s="333"/>
      <c r="D10" s="349" t="s">
        <v>407</v>
      </c>
      <c r="E10" s="279"/>
      <c r="F10" s="279"/>
      <c r="G10" s="350">
        <f>23459644-N7</f>
        <v>22359644</v>
      </c>
      <c r="H10" s="350">
        <f>14462829-O7</f>
        <v>13362829</v>
      </c>
      <c r="I10" s="350">
        <f>14072452-P7</f>
        <v>12972452</v>
      </c>
      <c r="J10" s="351">
        <f>15948127-Q7</f>
        <v>14848127</v>
      </c>
      <c r="K10" s="352"/>
    </row>
    <row r="11" spans="1:17" ht="48" customHeight="1">
      <c r="A11" s="333"/>
      <c r="B11" s="334"/>
      <c r="C11" s="333"/>
      <c r="D11" s="349" t="s">
        <v>402</v>
      </c>
      <c r="E11" s="235"/>
      <c r="F11" s="316">
        <f>35510427-F14</f>
        <v>24510427</v>
      </c>
      <c r="G11" s="353">
        <f>F11-G9-(F11-G10+F14)</f>
        <v>37914644</v>
      </c>
      <c r="H11" s="353">
        <f>G11-H9-(G10-H10)</f>
        <v>38117829</v>
      </c>
      <c r="I11" s="353">
        <f>H11-I9-(H10-I10)</f>
        <v>47797452</v>
      </c>
      <c r="J11" s="354">
        <f>I11-J9-(I10-J10)</f>
        <v>59733127</v>
      </c>
      <c r="K11" s="355"/>
    </row>
    <row r="12" spans="1:17" ht="18.899999999999999" customHeight="1">
      <c r="A12" s="333"/>
      <c r="B12" s="334"/>
      <c r="C12" s="333"/>
      <c r="D12" s="345"/>
      <c r="E12" s="356"/>
      <c r="F12" s="357">
        <v>2000000</v>
      </c>
      <c r="G12" s="347"/>
      <c r="H12" s="347"/>
      <c r="I12" s="347"/>
      <c r="J12" s="348"/>
      <c r="K12" s="355"/>
    </row>
    <row r="13" spans="1:17" ht="18.899999999999999" customHeight="1">
      <c r="A13" s="333"/>
      <c r="B13" s="334"/>
      <c r="C13" s="333"/>
      <c r="D13" s="345" t="s">
        <v>403</v>
      </c>
      <c r="E13" s="356"/>
      <c r="F13" s="356"/>
      <c r="G13" s="347"/>
      <c r="H13" s="347"/>
      <c r="I13" s="347"/>
      <c r="J13" s="348"/>
      <c r="K13" s="355"/>
    </row>
    <row r="14" spans="1:17" ht="18.899999999999999" customHeight="1" thickBot="1">
      <c r="A14" s="333"/>
      <c r="B14" s="334"/>
      <c r="C14" s="333"/>
      <c r="D14" s="358" t="s">
        <v>406</v>
      </c>
      <c r="E14" s="359"/>
      <c r="F14" s="360">
        <v>11000000</v>
      </c>
      <c r="G14" s="361"/>
      <c r="H14" s="361"/>
      <c r="I14" s="361"/>
      <c r="J14" s="362"/>
      <c r="K14" s="355"/>
    </row>
    <row r="15" spans="1:17" ht="18.899999999999999" customHeight="1">
      <c r="A15" s="333"/>
      <c r="B15" s="334"/>
      <c r="C15" s="333"/>
      <c r="D15" s="363"/>
      <c r="E15" s="364"/>
      <c r="F15" s="365"/>
      <c r="G15" s="366"/>
      <c r="H15" s="366"/>
      <c r="I15" s="366"/>
      <c r="J15" s="366"/>
      <c r="K15" s="355"/>
    </row>
    <row r="16" spans="1:17" ht="18.899999999999999" customHeight="1">
      <c r="A16" s="333"/>
      <c r="B16" s="334"/>
      <c r="C16" s="333"/>
      <c r="D16" s="363"/>
      <c r="E16" s="364"/>
      <c r="F16" s="365"/>
      <c r="G16" s="366"/>
      <c r="H16" s="366"/>
      <c r="I16" s="366"/>
      <c r="J16" s="366"/>
      <c r="K16" s="355"/>
    </row>
    <row r="17" spans="1:11" ht="18.899999999999999" customHeight="1">
      <c r="A17" s="333"/>
      <c r="B17" s="334"/>
      <c r="C17" s="333"/>
      <c r="D17" s="363"/>
      <c r="E17" s="364"/>
      <c r="F17" s="365"/>
      <c r="G17" s="366"/>
      <c r="H17" s="366"/>
      <c r="I17" s="366"/>
      <c r="J17" s="366"/>
      <c r="K17" s="355"/>
    </row>
    <row r="18" spans="1:11" ht="18.899999999999999" customHeight="1">
      <c r="A18" s="333"/>
      <c r="B18" s="334"/>
      <c r="C18" s="333"/>
      <c r="D18" s="363"/>
      <c r="E18" s="364"/>
      <c r="F18" s="365"/>
      <c r="G18" s="366"/>
      <c r="H18" s="366"/>
      <c r="I18" s="366"/>
      <c r="J18" s="366"/>
      <c r="K18" s="355"/>
    </row>
    <row r="19" spans="1:11" ht="18.899999999999999" customHeight="1">
      <c r="A19" s="333"/>
      <c r="B19" s="334"/>
      <c r="C19" s="333"/>
      <c r="D19" s="363"/>
      <c r="E19" s="364"/>
      <c r="F19" s="365"/>
      <c r="G19" s="366"/>
      <c r="H19" s="366"/>
      <c r="I19" s="366"/>
      <c r="J19" s="366"/>
      <c r="K19" s="355"/>
    </row>
    <row r="20" spans="1:11" ht="18.899999999999999" customHeight="1">
      <c r="A20" s="333"/>
      <c r="B20" s="334"/>
      <c r="C20" s="333"/>
      <c r="D20" s="363"/>
      <c r="E20" s="364"/>
      <c r="F20" s="365"/>
      <c r="G20" s="366"/>
      <c r="H20" s="366"/>
      <c r="I20" s="366"/>
      <c r="J20" s="366"/>
      <c r="K20" s="355"/>
    </row>
    <row r="21" spans="1:11" ht="18.899999999999999" customHeight="1">
      <c r="A21" s="333"/>
      <c r="B21" s="334"/>
      <c r="C21" s="333"/>
      <c r="D21" s="363"/>
      <c r="E21" s="364"/>
      <c r="F21" s="365"/>
      <c r="G21" s="366"/>
      <c r="H21" s="366"/>
      <c r="I21" s="366"/>
      <c r="J21" s="366"/>
      <c r="K21" s="355"/>
    </row>
    <row r="22" spans="1:11" ht="18.899999999999999" customHeight="1">
      <c r="A22" s="333"/>
      <c r="B22" s="334"/>
      <c r="C22" s="333"/>
      <c r="D22" s="363"/>
      <c r="E22" s="364"/>
      <c r="F22" s="365"/>
      <c r="G22" s="366"/>
      <c r="H22" s="366"/>
      <c r="I22" s="366"/>
      <c r="J22" s="366"/>
      <c r="K22" s="355"/>
    </row>
    <row r="23" spans="1:11" ht="18.899999999999999" customHeight="1">
      <c r="A23" s="333"/>
      <c r="B23" s="334"/>
      <c r="C23" s="333"/>
      <c r="D23" s="363"/>
      <c r="E23" s="364"/>
      <c r="F23" s="365"/>
      <c r="G23" s="366"/>
      <c r="H23" s="366"/>
      <c r="I23" s="366"/>
      <c r="J23" s="366"/>
      <c r="K23" s="355"/>
    </row>
    <row r="24" spans="1:11" ht="18.899999999999999" customHeight="1">
      <c r="A24" s="333"/>
      <c r="B24" s="334"/>
      <c r="C24" s="333"/>
      <c r="D24" s="363"/>
      <c r="E24" s="364"/>
      <c r="F24" s="365"/>
      <c r="G24" s="366"/>
      <c r="H24" s="366"/>
      <c r="I24" s="366"/>
      <c r="J24" s="366"/>
      <c r="K24" s="355"/>
    </row>
    <row r="25" spans="1:11" ht="18.899999999999999" customHeight="1">
      <c r="A25" s="333"/>
      <c r="B25" s="334"/>
      <c r="C25" s="333"/>
      <c r="D25" s="363"/>
      <c r="E25" s="364"/>
      <c r="F25" s="365"/>
      <c r="G25" s="366"/>
      <c r="H25" s="366"/>
      <c r="I25" s="366"/>
      <c r="J25" s="366"/>
      <c r="K25" s="355"/>
    </row>
    <row r="26" spans="1:11" ht="18.899999999999999" customHeight="1">
      <c r="A26" s="333"/>
      <c r="B26" s="334"/>
      <c r="C26" s="333"/>
      <c r="D26" s="363"/>
      <c r="E26" s="364"/>
      <c r="F26" s="365"/>
      <c r="G26" s="366"/>
      <c r="H26" s="366"/>
      <c r="I26" s="366"/>
      <c r="J26" s="366"/>
      <c r="K26" s="355"/>
    </row>
    <row r="27" spans="1:11" ht="18.899999999999999" customHeight="1">
      <c r="A27" s="333"/>
      <c r="B27" s="334"/>
      <c r="C27" s="333"/>
      <c r="D27" s="363"/>
      <c r="E27" s="364"/>
      <c r="F27" s="365"/>
      <c r="G27" s="366"/>
      <c r="H27" s="366"/>
      <c r="I27" s="366"/>
      <c r="J27" s="366"/>
      <c r="K27" s="355"/>
    </row>
    <row r="28" spans="1:11" ht="18.899999999999999" customHeight="1">
      <c r="A28" s="333"/>
      <c r="B28" s="334"/>
      <c r="C28" s="333"/>
      <c r="D28" s="363"/>
      <c r="E28" s="364"/>
      <c r="F28" s="365"/>
      <c r="G28" s="366"/>
      <c r="H28" s="366"/>
      <c r="I28" s="366"/>
      <c r="J28" s="366"/>
      <c r="K28" s="355"/>
    </row>
    <row r="29" spans="1:11" ht="18.899999999999999" hidden="1" customHeight="1">
      <c r="A29" s="333"/>
      <c r="B29" s="334"/>
      <c r="C29" s="333"/>
      <c r="D29" s="363"/>
      <c r="E29" s="364"/>
      <c r="F29" s="364"/>
      <c r="G29" s="366"/>
      <c r="H29" s="366"/>
      <c r="I29" s="366"/>
      <c r="J29" s="366"/>
      <c r="K29" s="355"/>
    </row>
    <row r="30" spans="1:11" ht="18.899999999999999" hidden="1" customHeight="1">
      <c r="A30" s="2"/>
      <c r="B30" s="334"/>
      <c r="C30" s="336" t="s">
        <v>344</v>
      </c>
      <c r="D30" s="364"/>
      <c r="E30" s="364"/>
      <c r="F30" s="364"/>
      <c r="G30" s="367"/>
      <c r="H30" s="367"/>
      <c r="I30" s="367"/>
      <c r="J30" s="367"/>
      <c r="K30" s="175"/>
    </row>
    <row r="31" spans="1:11" ht="43.5" hidden="1" customHeight="1">
      <c r="A31" s="338"/>
      <c r="B31" s="368"/>
      <c r="C31" s="334"/>
      <c r="D31" s="369"/>
      <c r="E31" s="370"/>
      <c r="F31" s="370"/>
      <c r="G31" s="265" t="s">
        <v>467</v>
      </c>
      <c r="H31" s="265" t="s">
        <v>468</v>
      </c>
      <c r="I31" s="265" t="s">
        <v>469</v>
      </c>
      <c r="J31" s="266" t="s">
        <v>470</v>
      </c>
      <c r="K31" s="175"/>
    </row>
    <row r="32" spans="1:11" ht="18.899999999999999" hidden="1" customHeight="1">
      <c r="A32" s="371"/>
      <c r="B32" s="368"/>
      <c r="C32" s="334"/>
      <c r="D32" s="372" t="s">
        <v>77</v>
      </c>
      <c r="E32" s="373"/>
      <c r="F32" s="373"/>
      <c r="G32" s="347">
        <f>G193</f>
        <v>-7315000</v>
      </c>
      <c r="H32" s="347">
        <f t="shared" ref="H32:J32" si="1">H193</f>
        <v>-13840000</v>
      </c>
      <c r="I32" s="347">
        <f t="shared" si="1"/>
        <v>-13940000</v>
      </c>
      <c r="J32" s="348">
        <f t="shared" si="1"/>
        <v>-13990000</v>
      </c>
      <c r="K32" s="175"/>
    </row>
    <row r="33" spans="1:11" ht="18.899999999999999" hidden="1" customHeight="1">
      <c r="A33" s="334"/>
      <c r="B33" s="334"/>
      <c r="C33" s="334"/>
      <c r="D33" s="372" t="s">
        <v>53</v>
      </c>
      <c r="E33" s="373"/>
      <c r="F33" s="373"/>
      <c r="G33" s="347">
        <f>G194</f>
        <v>3875000</v>
      </c>
      <c r="H33" s="347">
        <f>H194</f>
        <v>4360000</v>
      </c>
      <c r="I33" s="347">
        <f>I194</f>
        <v>3850000</v>
      </c>
      <c r="J33" s="348">
        <f>J194</f>
        <v>3710000</v>
      </c>
      <c r="K33" s="175"/>
    </row>
    <row r="34" spans="1:11" ht="18.899999999999999" hidden="1" customHeight="1">
      <c r="A34" s="334"/>
      <c r="B34" s="334"/>
      <c r="C34" s="334"/>
      <c r="D34" s="374" t="s">
        <v>351</v>
      </c>
      <c r="E34" s="375"/>
      <c r="F34" s="375"/>
      <c r="G34" s="376">
        <f>G32+G33</f>
        <v>-3440000</v>
      </c>
      <c r="H34" s="376">
        <f>H32+H33</f>
        <v>-9480000</v>
      </c>
      <c r="I34" s="376">
        <f>I32+I33</f>
        <v>-10090000</v>
      </c>
      <c r="J34" s="377">
        <f>J32+J33</f>
        <v>-10280000</v>
      </c>
      <c r="K34" s="175"/>
    </row>
    <row r="35" spans="1:11" ht="18.899999999999999" hidden="1" customHeight="1">
      <c r="A35" s="334"/>
      <c r="B35" s="334"/>
      <c r="C35" s="334"/>
      <c r="D35" s="378" t="s">
        <v>54</v>
      </c>
      <c r="E35" s="379"/>
      <c r="F35" s="379"/>
      <c r="G35" s="380">
        <f t="shared" ref="G35:J35" si="2">G195</f>
        <v>2685000</v>
      </c>
      <c r="H35" s="380">
        <f t="shared" si="2"/>
        <v>6080000</v>
      </c>
      <c r="I35" s="380">
        <f t="shared" si="2"/>
        <v>5820000</v>
      </c>
      <c r="J35" s="381">
        <f t="shared" si="2"/>
        <v>6020000</v>
      </c>
      <c r="K35" s="175"/>
    </row>
    <row r="36" spans="1:11" ht="18.899999999999999" hidden="1" customHeight="1">
      <c r="A36" s="334"/>
      <c r="B36" s="334"/>
      <c r="C36" s="334"/>
      <c r="D36" s="374" t="s">
        <v>350</v>
      </c>
      <c r="E36" s="375"/>
      <c r="F36" s="375"/>
      <c r="G36" s="376">
        <f>G32+G33+G35</f>
        <v>-755000</v>
      </c>
      <c r="H36" s="376">
        <f>H32+H33+H35</f>
        <v>-3400000</v>
      </c>
      <c r="I36" s="376">
        <f>I32+I33+I35</f>
        <v>-4270000</v>
      </c>
      <c r="J36" s="377">
        <f>J32+J33+J35</f>
        <v>-4260000</v>
      </c>
      <c r="K36" s="175"/>
    </row>
    <row r="37" spans="1:11" ht="18.899999999999999" hidden="1" customHeight="1">
      <c r="A37" s="334"/>
      <c r="B37" s="334"/>
      <c r="C37" s="334"/>
      <c r="D37" s="382"/>
      <c r="E37" s="382"/>
      <c r="F37" s="382"/>
      <c r="G37" s="383"/>
      <c r="H37" s="383"/>
      <c r="I37" s="383"/>
      <c r="J37" s="383"/>
      <c r="K37" s="175"/>
    </row>
    <row r="38" spans="1:11" ht="18.899999999999999" customHeight="1">
      <c r="A38" s="334"/>
      <c r="B38" s="334"/>
      <c r="C38" s="334"/>
      <c r="D38" s="384"/>
      <c r="E38" s="384"/>
      <c r="F38" s="384"/>
      <c r="G38" s="385"/>
      <c r="H38" s="385"/>
      <c r="I38" s="385"/>
      <c r="J38" s="385"/>
      <c r="K38" s="175"/>
    </row>
    <row r="39" spans="1:11" ht="18.899999999999999" customHeight="1" thickBot="1">
      <c r="A39" s="2"/>
      <c r="B39" s="334"/>
      <c r="C39" s="336" t="s">
        <v>348</v>
      </c>
      <c r="D39" s="386"/>
      <c r="E39" s="386"/>
      <c r="F39" s="386"/>
      <c r="G39" s="387"/>
      <c r="H39" s="387"/>
      <c r="I39" s="387"/>
      <c r="J39" s="387"/>
      <c r="K39" s="175"/>
    </row>
    <row r="40" spans="1:11" ht="18.899999999999999" customHeight="1">
      <c r="A40" s="371"/>
      <c r="B40" s="334"/>
      <c r="C40" s="334"/>
      <c r="D40" s="388"/>
      <c r="E40" s="389"/>
      <c r="F40" s="389"/>
      <c r="G40" s="390">
        <v>2020</v>
      </c>
      <c r="H40" s="390">
        <v>2021</v>
      </c>
      <c r="I40" s="390">
        <v>2022</v>
      </c>
      <c r="J40" s="391">
        <v>2023</v>
      </c>
      <c r="K40" s="175"/>
    </row>
    <row r="41" spans="1:11" ht="18.899999999999999" customHeight="1">
      <c r="A41" s="371"/>
      <c r="B41" s="334"/>
      <c r="C41" s="334"/>
      <c r="D41" s="392" t="s">
        <v>346</v>
      </c>
      <c r="E41" s="21"/>
      <c r="F41" s="21"/>
      <c r="G41" s="54">
        <f>674005857+G34</f>
        <v>670565857</v>
      </c>
      <c r="H41" s="54">
        <f>691205112+H34</f>
        <v>681725112</v>
      </c>
      <c r="I41" s="54">
        <f>708123149+I34</f>
        <v>698033149</v>
      </c>
      <c r="J41" s="393">
        <f>725594366+J34</f>
        <v>715314366</v>
      </c>
      <c r="K41" s="175"/>
    </row>
    <row r="42" spans="1:11" ht="18.899999999999999" customHeight="1">
      <c r="A42" s="371"/>
      <c r="B42" s="334"/>
      <c r="C42" s="334"/>
      <c r="D42" s="392" t="s">
        <v>94</v>
      </c>
      <c r="E42" s="21"/>
      <c r="F42" s="21"/>
      <c r="G42" s="54">
        <v>675607000</v>
      </c>
      <c r="H42" s="54"/>
      <c r="I42" s="54"/>
      <c r="J42" s="393"/>
      <c r="K42" s="175"/>
    </row>
    <row r="43" spans="1:11" ht="18.899999999999999" customHeight="1">
      <c r="A43" s="371"/>
      <c r="B43" s="334"/>
      <c r="C43" s="334"/>
      <c r="D43" s="392" t="s">
        <v>347</v>
      </c>
      <c r="E43" s="21"/>
      <c r="F43" s="21"/>
      <c r="G43" s="54">
        <f>G42-G41</f>
        <v>5041143</v>
      </c>
      <c r="H43" s="54"/>
      <c r="I43" s="54"/>
      <c r="J43" s="393"/>
      <c r="K43" s="175"/>
    </row>
    <row r="44" spans="1:11" ht="18.899999999999999" customHeight="1">
      <c r="A44" s="371"/>
      <c r="B44" s="334"/>
      <c r="C44" s="334"/>
      <c r="D44" s="392"/>
      <c r="E44" s="21"/>
      <c r="F44" s="21"/>
      <c r="G44" s="394"/>
      <c r="H44" s="394"/>
      <c r="I44" s="394"/>
      <c r="J44" s="395"/>
      <c r="K44" s="175"/>
    </row>
    <row r="45" spans="1:11" ht="18.899999999999999" customHeight="1">
      <c r="A45" s="371"/>
      <c r="B45" s="334"/>
      <c r="C45" s="334"/>
      <c r="D45" s="392" t="s">
        <v>23</v>
      </c>
      <c r="E45" s="21"/>
      <c r="F45" s="21"/>
      <c r="G45" s="54">
        <f>G201</f>
        <v>20426700</v>
      </c>
      <c r="H45" s="54">
        <f t="shared" ref="H45:J45" si="3">H201</f>
        <v>25373600</v>
      </c>
      <c r="I45" s="54">
        <f t="shared" si="3"/>
        <v>18577600</v>
      </c>
      <c r="J45" s="393">
        <f t="shared" si="3"/>
        <v>27668100</v>
      </c>
      <c r="K45" s="529" t="str">
        <f>K69</f>
        <v xml:space="preserve">Hvis forslaget ønskes prioriteret skriv "X" </v>
      </c>
    </row>
    <row r="46" spans="1:11" ht="18.899999999999999" customHeight="1">
      <c r="A46" s="371"/>
      <c r="B46" s="334"/>
      <c r="C46" s="334"/>
      <c r="D46" s="392" t="s">
        <v>250</v>
      </c>
      <c r="E46" s="21"/>
      <c r="F46" s="21"/>
      <c r="G46" s="54">
        <v>43943418</v>
      </c>
      <c r="H46" s="54"/>
      <c r="I46" s="54"/>
      <c r="J46" s="393"/>
      <c r="K46" s="529"/>
    </row>
    <row r="47" spans="1:11" ht="18.899999999999999" customHeight="1" thickBot="1">
      <c r="A47" s="371"/>
      <c r="B47" s="334"/>
      <c r="C47" s="334"/>
      <c r="D47" s="396" t="s">
        <v>254</v>
      </c>
      <c r="E47" s="397"/>
      <c r="F47" s="397"/>
      <c r="G47" s="398">
        <f>G46-G45</f>
        <v>23516718</v>
      </c>
      <c r="H47" s="398"/>
      <c r="I47" s="398"/>
      <c r="J47" s="399"/>
      <c r="K47" s="529"/>
    </row>
    <row r="48" spans="1:11" ht="18.899999999999999" customHeight="1">
      <c r="A48" s="371"/>
      <c r="B48" s="334"/>
      <c r="C48" s="334"/>
      <c r="D48" s="384"/>
      <c r="E48" s="384"/>
      <c r="F48" s="384"/>
      <c r="G48" s="385"/>
      <c r="H48" s="385"/>
      <c r="I48" s="385"/>
      <c r="J48" s="385"/>
      <c r="K48" s="529"/>
    </row>
    <row r="49" spans="1:11" ht="18.899999999999999" customHeight="1">
      <c r="A49" s="371"/>
      <c r="B49" s="334"/>
      <c r="C49" s="334"/>
      <c r="D49" s="384"/>
      <c r="E49" s="384"/>
      <c r="F49" s="384"/>
      <c r="G49" s="385"/>
      <c r="H49" s="385"/>
      <c r="I49" s="385"/>
      <c r="J49" s="385"/>
      <c r="K49" s="529"/>
    </row>
    <row r="50" spans="1:11" ht="18" customHeight="1" thickBot="1">
      <c r="A50" s="371"/>
      <c r="B50" s="334"/>
      <c r="C50" s="30" t="s">
        <v>408</v>
      </c>
      <c r="D50" s="384"/>
      <c r="E50" s="384"/>
      <c r="F50" s="384"/>
      <c r="G50" s="385"/>
      <c r="H50" s="385"/>
      <c r="I50" s="385"/>
      <c r="J50" s="385"/>
      <c r="K50" s="529"/>
    </row>
    <row r="51" spans="1:11" ht="18.899999999999999" customHeight="1">
      <c r="A51" s="2"/>
      <c r="B51" s="334"/>
      <c r="C51" s="2"/>
      <c r="D51" s="388"/>
      <c r="E51" s="389"/>
      <c r="F51" s="389"/>
      <c r="G51" s="390">
        <v>2020</v>
      </c>
      <c r="H51" s="390">
        <v>2021</v>
      </c>
      <c r="I51" s="390">
        <v>2022</v>
      </c>
      <c r="J51" s="391" t="s">
        <v>312</v>
      </c>
      <c r="K51" s="530"/>
    </row>
    <row r="52" spans="1:11" ht="36" customHeight="1">
      <c r="A52" s="371"/>
      <c r="B52" s="334"/>
      <c r="C52" s="334"/>
      <c r="D52" s="392" t="s">
        <v>471</v>
      </c>
      <c r="E52" s="21"/>
      <c r="F52" s="21"/>
      <c r="G52" s="155">
        <v>-20000000</v>
      </c>
      <c r="H52" s="54"/>
      <c r="I52" s="54"/>
      <c r="J52" s="393"/>
      <c r="K52" s="172" t="s">
        <v>70</v>
      </c>
    </row>
    <row r="53" spans="1:11" ht="18.899999999999999" customHeight="1" thickBot="1">
      <c r="A53" s="371"/>
      <c r="B53" s="334"/>
      <c r="C53" s="334"/>
      <c r="D53" s="396" t="s">
        <v>409</v>
      </c>
      <c r="E53" s="397"/>
      <c r="F53" s="397"/>
      <c r="G53" s="155">
        <v>-5800000</v>
      </c>
      <c r="H53" s="155">
        <v>-5800000</v>
      </c>
      <c r="I53" s="155">
        <v>-5800000</v>
      </c>
      <c r="J53" s="400">
        <v>-5800000</v>
      </c>
      <c r="K53" s="172" t="s">
        <v>70</v>
      </c>
    </row>
    <row r="54" spans="1:11" ht="18.899999999999999" customHeight="1">
      <c r="A54" s="534" t="s">
        <v>3</v>
      </c>
      <c r="B54" s="534" t="s">
        <v>80</v>
      </c>
      <c r="C54" s="536" t="s">
        <v>79</v>
      </c>
      <c r="D54" s="536" t="s">
        <v>1</v>
      </c>
      <c r="E54" s="401"/>
      <c r="F54" s="401"/>
      <c r="G54" s="537" t="s">
        <v>57</v>
      </c>
      <c r="H54" s="538"/>
      <c r="I54" s="538"/>
      <c r="J54" s="538"/>
      <c r="K54" s="338"/>
    </row>
    <row r="55" spans="1:11" ht="18.899999999999999" customHeight="1">
      <c r="A55" s="535"/>
      <c r="B55" s="535"/>
      <c r="C55" s="536"/>
      <c r="D55" s="536"/>
      <c r="E55" s="131"/>
      <c r="F55" s="131"/>
      <c r="G55" s="131" t="s">
        <v>93</v>
      </c>
      <c r="H55" s="131" t="s">
        <v>139</v>
      </c>
      <c r="I55" s="131" t="s">
        <v>197</v>
      </c>
      <c r="J55" s="131" t="s">
        <v>259</v>
      </c>
      <c r="K55" s="338"/>
    </row>
    <row r="56" spans="1:11" ht="18.899999999999999" customHeight="1">
      <c r="A56" s="333"/>
      <c r="B56" s="334"/>
      <c r="C56" s="333"/>
      <c r="D56" s="402"/>
      <c r="E56" s="402"/>
      <c r="F56" s="402"/>
      <c r="G56" s="403"/>
      <c r="H56" s="403"/>
      <c r="I56" s="403"/>
      <c r="J56" s="403"/>
      <c r="K56" s="175"/>
    </row>
    <row r="57" spans="1:11" ht="18.899999999999999" customHeight="1">
      <c r="A57" s="404"/>
      <c r="B57" s="404"/>
      <c r="C57" s="405"/>
      <c r="D57" s="346" t="s">
        <v>175</v>
      </c>
      <c r="E57" s="346"/>
      <c r="F57" s="346"/>
      <c r="G57" s="406">
        <v>-5280259</v>
      </c>
      <c r="H57" s="406">
        <v>6550099</v>
      </c>
      <c r="I57" s="406">
        <v>-7807698</v>
      </c>
      <c r="J57" s="406">
        <v>-130261</v>
      </c>
      <c r="K57" s="338"/>
    </row>
    <row r="58" spans="1:11" ht="18.899999999999999" customHeight="1">
      <c r="A58" s="404"/>
      <c r="B58" s="404"/>
      <c r="C58" s="405"/>
      <c r="D58" s="346" t="s">
        <v>256</v>
      </c>
      <c r="E58" s="346"/>
      <c r="F58" s="346"/>
      <c r="G58" s="407">
        <f>SUM(G63:G67)</f>
        <v>0</v>
      </c>
      <c r="H58" s="407">
        <f>SUM(H63:H67)</f>
        <v>0</v>
      </c>
      <c r="I58" s="407">
        <f>SUM(I63:I67)</f>
        <v>0</v>
      </c>
      <c r="J58" s="407">
        <f>SUM(J63:J67)</f>
        <v>0</v>
      </c>
      <c r="K58" s="175"/>
    </row>
    <row r="59" spans="1:11" ht="18.899999999999999" customHeight="1">
      <c r="A59" s="404"/>
      <c r="B59" s="404"/>
      <c r="C59" s="405"/>
      <c r="D59" s="346" t="s">
        <v>49</v>
      </c>
      <c r="E59" s="346"/>
      <c r="F59" s="346"/>
      <c r="G59" s="407">
        <f>G196</f>
        <v>-755000</v>
      </c>
      <c r="H59" s="407">
        <f>H196</f>
        <v>-3400000</v>
      </c>
      <c r="I59" s="407">
        <f>I196</f>
        <v>-4270000</v>
      </c>
      <c r="J59" s="407">
        <f>J196</f>
        <v>-4260000</v>
      </c>
      <c r="K59" s="175"/>
    </row>
    <row r="60" spans="1:11" ht="18.899999999999999" customHeight="1">
      <c r="A60" s="404"/>
      <c r="B60" s="404"/>
      <c r="C60" s="405"/>
      <c r="D60" s="346" t="s">
        <v>179</v>
      </c>
      <c r="E60" s="346"/>
      <c r="F60" s="346"/>
      <c r="G60" s="407">
        <f>SUM(G57-G58+G59)</f>
        <v>-6035259</v>
      </c>
      <c r="H60" s="407">
        <f>SUM(H57-H58+H59)</f>
        <v>3150099</v>
      </c>
      <c r="I60" s="407">
        <f>SUM(I57-I58+I59)</f>
        <v>-12077698</v>
      </c>
      <c r="J60" s="407">
        <f>SUM(J57-J58+J59)</f>
        <v>-4390261</v>
      </c>
      <c r="K60" s="175"/>
    </row>
    <row r="61" spans="1:11" ht="18.899999999999999" customHeight="1">
      <c r="A61" s="333"/>
      <c r="B61" s="334"/>
      <c r="C61" s="333"/>
      <c r="D61" s="333"/>
      <c r="E61" s="333"/>
      <c r="F61" s="333"/>
      <c r="G61" s="333"/>
      <c r="H61" s="333"/>
      <c r="I61" s="333"/>
      <c r="J61" s="333"/>
      <c r="K61" s="175"/>
    </row>
    <row r="62" spans="1:11" ht="18.899999999999999" customHeight="1">
      <c r="A62" s="408" t="s">
        <v>242</v>
      </c>
      <c r="B62" s="409"/>
      <c r="C62" s="410"/>
      <c r="D62" s="411"/>
      <c r="E62" s="411"/>
      <c r="F62" s="411"/>
      <c r="G62" s="412"/>
      <c r="H62" s="412"/>
      <c r="I62" s="412"/>
      <c r="J62" s="412"/>
      <c r="K62" s="175"/>
    </row>
    <row r="63" spans="1:11" ht="18.899999999999999" customHeight="1">
      <c r="A63" s="413"/>
      <c r="B63" s="413" t="s">
        <v>74</v>
      </c>
      <c r="C63" s="153">
        <v>9</v>
      </c>
      <c r="D63" s="183" t="s">
        <v>255</v>
      </c>
      <c r="E63" s="414"/>
      <c r="F63" s="414"/>
      <c r="G63" s="415">
        <v>0</v>
      </c>
      <c r="H63" s="415">
        <v>0</v>
      </c>
      <c r="I63" s="415">
        <v>0</v>
      </c>
      <c r="J63" s="415">
        <v>0</v>
      </c>
      <c r="K63" s="175"/>
    </row>
    <row r="64" spans="1:11" ht="18.899999999999999" customHeight="1">
      <c r="A64" s="413"/>
      <c r="B64" s="413"/>
      <c r="C64" s="356"/>
      <c r="D64" s="183"/>
      <c r="E64" s="414"/>
      <c r="F64" s="414"/>
      <c r="G64" s="415"/>
      <c r="H64" s="415"/>
      <c r="I64" s="415"/>
      <c r="J64" s="415"/>
      <c r="K64" s="175"/>
    </row>
    <row r="65" spans="1:11" ht="18.899999999999999" customHeight="1">
      <c r="A65" s="413"/>
      <c r="B65" s="413"/>
      <c r="C65" s="356"/>
      <c r="D65" s="183"/>
      <c r="E65" s="414"/>
      <c r="F65" s="414"/>
      <c r="G65" s="415"/>
      <c r="H65" s="415"/>
      <c r="I65" s="415"/>
      <c r="J65" s="415"/>
      <c r="K65" s="175"/>
    </row>
    <row r="66" spans="1:11" ht="18.899999999999999" customHeight="1">
      <c r="A66" s="413"/>
      <c r="B66" s="413"/>
      <c r="C66" s="356"/>
      <c r="D66" s="183"/>
      <c r="E66" s="414"/>
      <c r="F66" s="414"/>
      <c r="G66" s="415"/>
      <c r="H66" s="415"/>
      <c r="I66" s="415"/>
      <c r="J66" s="415"/>
      <c r="K66" s="175"/>
    </row>
    <row r="67" spans="1:11" ht="18.899999999999999" customHeight="1">
      <c r="A67" s="413"/>
      <c r="B67" s="413"/>
      <c r="C67" s="356"/>
      <c r="D67" s="414"/>
      <c r="E67" s="414"/>
      <c r="F67" s="414"/>
      <c r="G67" s="415"/>
      <c r="H67" s="415"/>
      <c r="I67" s="415"/>
      <c r="J67" s="415"/>
      <c r="K67" s="175"/>
    </row>
    <row r="68" spans="1:11" ht="18.899999999999999" customHeight="1">
      <c r="A68" s="333"/>
      <c r="B68" s="334"/>
      <c r="C68" s="333"/>
      <c r="D68" s="333"/>
      <c r="E68" s="333"/>
      <c r="F68" s="333"/>
      <c r="G68" s="333"/>
      <c r="H68" s="333"/>
      <c r="I68" s="333"/>
      <c r="J68" s="333"/>
      <c r="K68" s="175"/>
    </row>
    <row r="69" spans="1:11" s="208" customFormat="1" ht="26.1" customHeight="1">
      <c r="A69" s="528" t="s">
        <v>4</v>
      </c>
      <c r="B69" s="528"/>
      <c r="C69" s="528"/>
      <c r="D69" s="528"/>
      <c r="E69" s="528"/>
      <c r="F69" s="528"/>
      <c r="G69" s="528"/>
      <c r="H69" s="528"/>
      <c r="I69" s="528"/>
      <c r="J69" s="528"/>
      <c r="K69" s="529" t="s">
        <v>230</v>
      </c>
    </row>
    <row r="70" spans="1:11" s="208" customFormat="1" ht="26.1" customHeight="1">
      <c r="A70" s="531" t="s">
        <v>75</v>
      </c>
      <c r="B70" s="531"/>
      <c r="C70" s="531"/>
      <c r="D70" s="416"/>
      <c r="E70" s="526" t="s">
        <v>78</v>
      </c>
      <c r="F70" s="526" t="s">
        <v>83</v>
      </c>
      <c r="G70" s="531"/>
      <c r="H70" s="531"/>
      <c r="I70" s="531"/>
      <c r="J70" s="416"/>
      <c r="K70" s="529"/>
    </row>
    <row r="71" spans="1:11" s="338" customFormat="1" ht="33" customHeight="1">
      <c r="A71" s="417" t="s">
        <v>91</v>
      </c>
      <c r="B71" s="417" t="s">
        <v>80</v>
      </c>
      <c r="C71" s="417" t="s">
        <v>79</v>
      </c>
      <c r="D71" s="233"/>
      <c r="E71" s="527"/>
      <c r="F71" s="527"/>
      <c r="G71" s="418">
        <v>2020</v>
      </c>
      <c r="H71" s="419">
        <v>2021</v>
      </c>
      <c r="I71" s="419">
        <v>2022</v>
      </c>
      <c r="J71" s="419" t="s">
        <v>312</v>
      </c>
      <c r="K71" s="530"/>
    </row>
    <row r="72" spans="1:11" s="338" customFormat="1" ht="18.899999999999999" customHeight="1">
      <c r="A72" s="157"/>
      <c r="B72" s="157"/>
      <c r="C72" s="157"/>
      <c r="D72" s="384"/>
      <c r="E72" s="420"/>
      <c r="F72" s="420"/>
      <c r="G72" s="421"/>
      <c r="H72" s="421"/>
      <c r="I72" s="421"/>
      <c r="J72" s="421"/>
      <c r="K72" s="344"/>
    </row>
    <row r="73" spans="1:11" s="338" customFormat="1" ht="18.899999999999999" customHeight="1">
      <c r="A73" s="410"/>
      <c r="B73" s="410"/>
      <c r="C73" s="410"/>
      <c r="D73" s="422" t="s">
        <v>210</v>
      </c>
      <c r="E73" s="423"/>
      <c r="F73" s="423"/>
      <c r="G73" s="424"/>
      <c r="H73" s="424"/>
      <c r="I73" s="424"/>
      <c r="J73" s="424"/>
      <c r="K73" s="425"/>
    </row>
    <row r="74" spans="1:11" s="156" customFormat="1" ht="18.899999999999999" customHeight="1">
      <c r="A74" s="153" t="s">
        <v>257</v>
      </c>
      <c r="B74" s="153" t="s">
        <v>71</v>
      </c>
      <c r="C74" s="153">
        <v>2</v>
      </c>
      <c r="D74" s="154" t="s">
        <v>258</v>
      </c>
      <c r="E74" s="153" t="s">
        <v>70</v>
      </c>
      <c r="F74" s="153"/>
      <c r="G74" s="155">
        <v>-400000</v>
      </c>
      <c r="H74" s="155">
        <v>-400000</v>
      </c>
      <c r="I74" s="155">
        <v>-400000</v>
      </c>
      <c r="J74" s="155">
        <v>-400000</v>
      </c>
      <c r="K74" s="172"/>
    </row>
    <row r="75" spans="1:11" s="156" customFormat="1" ht="18.899999999999999" customHeight="1">
      <c r="A75" s="153"/>
      <c r="B75" s="153"/>
      <c r="C75" s="153"/>
      <c r="D75" s="154"/>
      <c r="E75" s="153"/>
      <c r="F75" s="153"/>
      <c r="G75" s="155"/>
      <c r="H75" s="155"/>
      <c r="I75" s="155"/>
      <c r="J75" s="155"/>
      <c r="K75" s="172"/>
    </row>
    <row r="76" spans="1:11" s="140" customFormat="1" ht="18.899999999999999" customHeight="1">
      <c r="A76" s="157"/>
      <c r="B76" s="209"/>
      <c r="C76" s="209"/>
      <c r="D76" s="210"/>
      <c r="E76" s="209"/>
      <c r="F76" s="209"/>
      <c r="G76" s="211"/>
      <c r="H76" s="211"/>
      <c r="I76" s="211"/>
      <c r="J76" s="211"/>
      <c r="K76" s="171"/>
    </row>
    <row r="77" spans="1:11" s="140" customFormat="1" ht="18.899999999999999" customHeight="1">
      <c r="A77" s="157"/>
      <c r="B77" s="158"/>
      <c r="C77" s="158"/>
      <c r="D77" s="159" t="s">
        <v>226</v>
      </c>
      <c r="E77" s="158"/>
      <c r="F77" s="158"/>
      <c r="G77" s="160"/>
      <c r="H77" s="160"/>
      <c r="I77" s="160"/>
      <c r="J77" s="160"/>
      <c r="K77" s="171"/>
    </row>
    <row r="78" spans="1:11" s="156" customFormat="1" ht="18.899999999999999" customHeight="1">
      <c r="A78" s="153" t="s">
        <v>260</v>
      </c>
      <c r="B78" s="153" t="s">
        <v>72</v>
      </c>
      <c r="C78" s="153">
        <v>4</v>
      </c>
      <c r="D78" s="154" t="s">
        <v>262</v>
      </c>
      <c r="E78" s="153" t="s">
        <v>70</v>
      </c>
      <c r="F78" s="153"/>
      <c r="G78" s="155">
        <v>-600000</v>
      </c>
      <c r="H78" s="155">
        <v>-600000</v>
      </c>
      <c r="I78" s="155">
        <v>-600000</v>
      </c>
      <c r="J78" s="155">
        <v>-600000</v>
      </c>
      <c r="K78" s="172"/>
    </row>
    <row r="79" spans="1:11" s="161" customFormat="1" ht="18.899999999999999" customHeight="1">
      <c r="A79" s="153" t="s">
        <v>261</v>
      </c>
      <c r="B79" s="153" t="s">
        <v>72</v>
      </c>
      <c r="C79" s="153">
        <v>4</v>
      </c>
      <c r="D79" s="154" t="s">
        <v>263</v>
      </c>
      <c r="E79" s="153" t="s">
        <v>70</v>
      </c>
      <c r="F79" s="153"/>
      <c r="G79" s="155">
        <v>-85000</v>
      </c>
      <c r="H79" s="155">
        <v>-172000</v>
      </c>
      <c r="I79" s="155">
        <v>-172000</v>
      </c>
      <c r="J79" s="155">
        <v>-172000</v>
      </c>
      <c r="K79" s="172" t="s">
        <v>85</v>
      </c>
    </row>
    <row r="80" spans="1:11" s="161" customFormat="1" ht="18.899999999999999" customHeight="1">
      <c r="A80" s="153" t="s">
        <v>273</v>
      </c>
      <c r="B80" s="153" t="s">
        <v>72</v>
      </c>
      <c r="C80" s="153">
        <v>4</v>
      </c>
      <c r="D80" s="154" t="s">
        <v>274</v>
      </c>
      <c r="E80" s="153" t="s">
        <v>70</v>
      </c>
      <c r="F80" s="153"/>
      <c r="G80" s="155">
        <v>-100000</v>
      </c>
      <c r="H80" s="155">
        <v>-100000</v>
      </c>
      <c r="I80" s="155">
        <v>-100000</v>
      </c>
      <c r="J80" s="155">
        <v>-100000</v>
      </c>
      <c r="K80" s="172"/>
    </row>
    <row r="81" spans="1:11" s="161" customFormat="1" ht="18.899999999999999" customHeight="1">
      <c r="A81" s="153" t="s">
        <v>264</v>
      </c>
      <c r="B81" s="153" t="s">
        <v>72</v>
      </c>
      <c r="C81" s="153">
        <v>4</v>
      </c>
      <c r="D81" s="154" t="s">
        <v>275</v>
      </c>
      <c r="E81" s="153" t="s">
        <v>70</v>
      </c>
      <c r="F81" s="153"/>
      <c r="G81" s="155">
        <v>-100000</v>
      </c>
      <c r="H81" s="155">
        <v>-100000</v>
      </c>
      <c r="I81" s="155">
        <v>-100000</v>
      </c>
      <c r="J81" s="155">
        <v>-100000</v>
      </c>
      <c r="K81" s="172"/>
    </row>
    <row r="82" spans="1:11" s="161" customFormat="1" ht="18.899999999999999" customHeight="1">
      <c r="A82" s="153" t="s">
        <v>265</v>
      </c>
      <c r="B82" s="153" t="s">
        <v>72</v>
      </c>
      <c r="C82" s="153">
        <v>4</v>
      </c>
      <c r="D82" s="154" t="s">
        <v>276</v>
      </c>
      <c r="E82" s="153" t="s">
        <v>70</v>
      </c>
      <c r="F82" s="153"/>
      <c r="G82" s="155">
        <v>-440000</v>
      </c>
      <c r="H82" s="155">
        <v>-440000</v>
      </c>
      <c r="I82" s="155">
        <v>-440000</v>
      </c>
      <c r="J82" s="155">
        <v>-440000</v>
      </c>
      <c r="K82" s="172"/>
    </row>
    <row r="83" spans="1:11" s="156" customFormat="1" ht="18.899999999999999" customHeight="1">
      <c r="A83" s="153" t="s">
        <v>266</v>
      </c>
      <c r="B83" s="153" t="s">
        <v>72</v>
      </c>
      <c r="C83" s="153">
        <v>4</v>
      </c>
      <c r="D83" s="154" t="s">
        <v>277</v>
      </c>
      <c r="E83" s="153" t="s">
        <v>70</v>
      </c>
      <c r="F83" s="153"/>
      <c r="G83" s="155">
        <v>-220000</v>
      </c>
      <c r="H83" s="155">
        <v>-220000</v>
      </c>
      <c r="I83" s="155">
        <v>-220000</v>
      </c>
      <c r="J83" s="155">
        <v>-220000</v>
      </c>
      <c r="K83" s="172" t="s">
        <v>85</v>
      </c>
    </row>
    <row r="84" spans="1:11" s="156" customFormat="1" ht="18.899999999999999" customHeight="1">
      <c r="A84" s="153" t="s">
        <v>267</v>
      </c>
      <c r="B84" s="153" t="s">
        <v>72</v>
      </c>
      <c r="C84" s="153">
        <v>5</v>
      </c>
      <c r="D84" s="154" t="s">
        <v>278</v>
      </c>
      <c r="E84" s="153" t="s">
        <v>70</v>
      </c>
      <c r="F84" s="153"/>
      <c r="G84" s="155">
        <v>-1100000</v>
      </c>
      <c r="H84" s="155">
        <v>-1100000</v>
      </c>
      <c r="I84" s="155">
        <v>-1100000</v>
      </c>
      <c r="J84" s="155">
        <v>-1100000</v>
      </c>
      <c r="K84" s="172"/>
    </row>
    <row r="85" spans="1:11" s="156" customFormat="1" ht="18.899999999999999" customHeight="1">
      <c r="A85" s="153" t="s">
        <v>268</v>
      </c>
      <c r="B85" s="153" t="s">
        <v>72</v>
      </c>
      <c r="C85" s="153">
        <v>5</v>
      </c>
      <c r="D85" s="154" t="s">
        <v>279</v>
      </c>
      <c r="E85" s="153" t="s">
        <v>70</v>
      </c>
      <c r="F85" s="153"/>
      <c r="G85" s="155">
        <v>-530000</v>
      </c>
      <c r="H85" s="155">
        <v>-530000</v>
      </c>
      <c r="I85" s="155">
        <v>-530000</v>
      </c>
      <c r="J85" s="155">
        <v>-530000</v>
      </c>
      <c r="K85" s="172"/>
    </row>
    <row r="86" spans="1:11" s="156" customFormat="1" ht="18.899999999999999" customHeight="1">
      <c r="A86" s="153" t="s">
        <v>269</v>
      </c>
      <c r="B86" s="153" t="s">
        <v>72</v>
      </c>
      <c r="C86" s="153">
        <v>4</v>
      </c>
      <c r="D86" s="154" t="s">
        <v>280</v>
      </c>
      <c r="E86" s="153" t="s">
        <v>70</v>
      </c>
      <c r="F86" s="153"/>
      <c r="G86" s="155">
        <v>-750000</v>
      </c>
      <c r="H86" s="155">
        <v>-1500000</v>
      </c>
      <c r="I86" s="155">
        <v>-1500000</v>
      </c>
      <c r="J86" s="155">
        <v>-1500000</v>
      </c>
      <c r="K86" s="172"/>
    </row>
    <row r="87" spans="1:11" s="156" customFormat="1" ht="18.899999999999999" customHeight="1">
      <c r="A87" s="153" t="s">
        <v>270</v>
      </c>
      <c r="B87" s="153" t="s">
        <v>72</v>
      </c>
      <c r="C87" s="153">
        <v>5</v>
      </c>
      <c r="D87" s="154" t="s">
        <v>281</v>
      </c>
      <c r="E87" s="153" t="s">
        <v>70</v>
      </c>
      <c r="F87" s="153"/>
      <c r="G87" s="155">
        <v>-350000</v>
      </c>
      <c r="H87" s="155">
        <v>-350000</v>
      </c>
      <c r="I87" s="155">
        <v>-350000</v>
      </c>
      <c r="J87" s="155">
        <v>-350000</v>
      </c>
      <c r="K87" s="172"/>
    </row>
    <row r="88" spans="1:11" s="156" customFormat="1" ht="18.899999999999999" customHeight="1">
      <c r="A88" s="153" t="s">
        <v>271</v>
      </c>
      <c r="B88" s="153" t="s">
        <v>72</v>
      </c>
      <c r="C88" s="153">
        <v>5</v>
      </c>
      <c r="D88" s="154" t="s">
        <v>282</v>
      </c>
      <c r="E88" s="153" t="s">
        <v>70</v>
      </c>
      <c r="F88" s="153"/>
      <c r="G88" s="155">
        <v>-250000</v>
      </c>
      <c r="H88" s="155">
        <v>-250000</v>
      </c>
      <c r="I88" s="155">
        <v>-250000</v>
      </c>
      <c r="J88" s="155">
        <v>-250000</v>
      </c>
      <c r="K88" s="172" t="s">
        <v>70</v>
      </c>
    </row>
    <row r="89" spans="1:11" s="156" customFormat="1" ht="18.899999999999999" customHeight="1">
      <c r="A89" s="153" t="s">
        <v>272</v>
      </c>
      <c r="B89" s="153" t="s">
        <v>72</v>
      </c>
      <c r="C89" s="153">
        <v>6</v>
      </c>
      <c r="D89" s="154" t="s">
        <v>283</v>
      </c>
      <c r="E89" s="153"/>
      <c r="F89" s="153" t="s">
        <v>70</v>
      </c>
      <c r="G89" s="155">
        <v>-50000</v>
      </c>
      <c r="H89" s="155">
        <v>-100000</v>
      </c>
      <c r="I89" s="155">
        <v>-100000</v>
      </c>
      <c r="J89" s="155">
        <v>-100000</v>
      </c>
      <c r="K89" s="172" t="s">
        <v>70</v>
      </c>
    </row>
    <row r="90" spans="1:11" s="140" customFormat="1" ht="18.899999999999999" customHeight="1">
      <c r="A90" s="157"/>
      <c r="B90" s="209"/>
      <c r="C90" s="209"/>
      <c r="D90" s="210"/>
      <c r="E90" s="209"/>
      <c r="F90" s="209"/>
      <c r="G90" s="211"/>
      <c r="H90" s="211"/>
      <c r="I90" s="211"/>
      <c r="J90" s="211"/>
      <c r="K90" s="171"/>
    </row>
    <row r="91" spans="1:11" s="140" customFormat="1" ht="18.899999999999999" customHeight="1">
      <c r="A91" s="157"/>
      <c r="B91" s="209"/>
      <c r="C91" s="209"/>
      <c r="D91" s="159" t="s">
        <v>401</v>
      </c>
      <c r="E91" s="209"/>
      <c r="F91" s="209"/>
      <c r="G91" s="211"/>
      <c r="H91" s="211"/>
      <c r="I91" s="211"/>
      <c r="J91" s="211"/>
      <c r="K91" s="171"/>
    </row>
    <row r="92" spans="1:11" s="140" customFormat="1" ht="18.899999999999999" customHeight="1">
      <c r="A92" s="153" t="s">
        <v>284</v>
      </c>
      <c r="B92" s="153" t="s">
        <v>207</v>
      </c>
      <c r="C92" s="153">
        <v>3</v>
      </c>
      <c r="D92" s="154" t="s">
        <v>285</v>
      </c>
      <c r="E92" s="153" t="s">
        <v>70</v>
      </c>
      <c r="F92" s="303"/>
      <c r="G92" s="155">
        <v>-200000</v>
      </c>
      <c r="H92" s="155">
        <v>-200000</v>
      </c>
      <c r="I92" s="155">
        <v>-200000</v>
      </c>
      <c r="J92" s="155">
        <v>-200000</v>
      </c>
      <c r="K92" s="172"/>
    </row>
    <row r="93" spans="1:11" s="140" customFormat="1" ht="18.899999999999999" customHeight="1">
      <c r="A93" s="153" t="s">
        <v>286</v>
      </c>
      <c r="B93" s="153" t="s">
        <v>207</v>
      </c>
      <c r="C93" s="153">
        <v>3</v>
      </c>
      <c r="D93" s="154" t="s">
        <v>354</v>
      </c>
      <c r="E93" s="153" t="s">
        <v>70</v>
      </c>
      <c r="F93" s="303"/>
      <c r="G93" s="155">
        <v>-2400000</v>
      </c>
      <c r="H93" s="155">
        <v>-2400000</v>
      </c>
      <c r="I93" s="155">
        <v>-2400000</v>
      </c>
      <c r="J93" s="155">
        <v>-2400000</v>
      </c>
      <c r="K93" s="172"/>
    </row>
    <row r="94" spans="1:11" s="140" customFormat="1" ht="18.899999999999999" customHeight="1">
      <c r="A94" s="157"/>
      <c r="B94" s="209"/>
      <c r="C94" s="209"/>
      <c r="D94" s="210"/>
      <c r="E94" s="209"/>
      <c r="F94" s="209"/>
      <c r="G94" s="211"/>
      <c r="H94" s="211"/>
      <c r="I94" s="211"/>
      <c r="J94" s="211"/>
      <c r="K94" s="171"/>
    </row>
    <row r="95" spans="1:11" s="140" customFormat="1" ht="18.899999999999999" customHeight="1">
      <c r="A95" s="157"/>
      <c r="B95" s="158"/>
      <c r="C95" s="158"/>
      <c r="D95" s="159" t="s">
        <v>227</v>
      </c>
      <c r="E95" s="158"/>
      <c r="F95" s="158"/>
      <c r="G95" s="160"/>
      <c r="H95" s="160"/>
      <c r="I95" s="160"/>
      <c r="J95" s="160"/>
      <c r="K95" s="171"/>
    </row>
    <row r="96" spans="1:11" s="140" customFormat="1" ht="18.899999999999999" customHeight="1">
      <c r="A96" s="132" t="s">
        <v>288</v>
      </c>
      <c r="B96" s="162" t="s">
        <v>294</v>
      </c>
      <c r="C96" s="153">
        <v>7</v>
      </c>
      <c r="D96" s="154" t="s">
        <v>295</v>
      </c>
      <c r="E96" s="153"/>
      <c r="F96" s="153" t="s">
        <v>70</v>
      </c>
      <c r="G96" s="155">
        <v>-500000</v>
      </c>
      <c r="H96" s="155">
        <v>-500000</v>
      </c>
      <c r="I96" s="155">
        <v>-500000</v>
      </c>
      <c r="J96" s="155">
        <v>-500000</v>
      </c>
      <c r="K96" s="172" t="s">
        <v>70</v>
      </c>
    </row>
    <row r="97" spans="1:11" s="140" customFormat="1" ht="18.899999999999999" customHeight="1">
      <c r="A97" s="132" t="s">
        <v>289</v>
      </c>
      <c r="B97" s="153" t="s">
        <v>294</v>
      </c>
      <c r="C97" s="153">
        <v>7</v>
      </c>
      <c r="D97" s="154" t="s">
        <v>296</v>
      </c>
      <c r="E97" s="153" t="s">
        <v>70</v>
      </c>
      <c r="F97" s="153"/>
      <c r="G97" s="155">
        <v>-200000</v>
      </c>
      <c r="H97" s="155">
        <v>-200000</v>
      </c>
      <c r="I97" s="155">
        <v>-200000</v>
      </c>
      <c r="J97" s="155">
        <v>-200000</v>
      </c>
      <c r="K97" s="172"/>
    </row>
    <row r="98" spans="1:11" s="140" customFormat="1" ht="18.899999999999999" customHeight="1">
      <c r="A98" s="132" t="s">
        <v>290</v>
      </c>
      <c r="B98" s="153" t="s">
        <v>294</v>
      </c>
      <c r="C98" s="153">
        <v>7</v>
      </c>
      <c r="D98" s="154" t="s">
        <v>297</v>
      </c>
      <c r="E98" s="153" t="s">
        <v>70</v>
      </c>
      <c r="F98" s="153"/>
      <c r="G98" s="155">
        <v>-1800000</v>
      </c>
      <c r="H98" s="155">
        <v>-1800000</v>
      </c>
      <c r="I98" s="155">
        <v>-1800000</v>
      </c>
      <c r="J98" s="155">
        <v>-1800000</v>
      </c>
      <c r="K98" s="172"/>
    </row>
    <row r="99" spans="1:11" s="140" customFormat="1" ht="18.899999999999999" customHeight="1">
      <c r="A99" s="132" t="s">
        <v>291</v>
      </c>
      <c r="B99" s="162" t="s">
        <v>294</v>
      </c>
      <c r="C99" s="153">
        <v>6</v>
      </c>
      <c r="D99" s="154" t="s">
        <v>298</v>
      </c>
      <c r="E99" s="153"/>
      <c r="F99" s="153" t="s">
        <v>70</v>
      </c>
      <c r="G99" s="155">
        <v>-75000</v>
      </c>
      <c r="H99" s="155">
        <v>-150000</v>
      </c>
      <c r="I99" s="155">
        <v>-150000</v>
      </c>
      <c r="J99" s="155">
        <v>-150000</v>
      </c>
      <c r="K99" s="172" t="s">
        <v>70</v>
      </c>
    </row>
    <row r="100" spans="1:11" s="140" customFormat="1" ht="18.899999999999999" customHeight="1">
      <c r="A100" s="132" t="s">
        <v>292</v>
      </c>
      <c r="B100" s="162" t="s">
        <v>294</v>
      </c>
      <c r="C100" s="153">
        <v>7</v>
      </c>
      <c r="D100" s="154" t="s">
        <v>299</v>
      </c>
      <c r="E100" s="153" t="s">
        <v>70</v>
      </c>
      <c r="F100" s="153"/>
      <c r="G100" s="155">
        <v>-1050000</v>
      </c>
      <c r="H100" s="155">
        <v>-1050000</v>
      </c>
      <c r="I100" s="155">
        <v>-1050000</v>
      </c>
      <c r="J100" s="155">
        <v>-1050000</v>
      </c>
      <c r="K100" s="172"/>
    </row>
    <row r="101" spans="1:11" s="140" customFormat="1" ht="18.899999999999999" customHeight="1">
      <c r="A101" s="132" t="s">
        <v>293</v>
      </c>
      <c r="B101" s="162" t="s">
        <v>294</v>
      </c>
      <c r="C101" s="153">
        <v>7</v>
      </c>
      <c r="D101" s="154" t="s">
        <v>300</v>
      </c>
      <c r="E101" s="153" t="s">
        <v>70</v>
      </c>
      <c r="F101" s="153"/>
      <c r="G101" s="155">
        <v>-460000</v>
      </c>
      <c r="H101" s="155">
        <v>-460000</v>
      </c>
      <c r="I101" s="155">
        <v>-460000</v>
      </c>
      <c r="J101" s="155">
        <v>-460000</v>
      </c>
      <c r="K101" s="172"/>
    </row>
    <row r="102" spans="1:11" s="140" customFormat="1" ht="18.899999999999999" customHeight="1">
      <c r="A102" s="157"/>
      <c r="B102" s="209"/>
      <c r="C102" s="209"/>
      <c r="D102" s="210"/>
      <c r="E102" s="209"/>
      <c r="F102" s="209"/>
      <c r="G102" s="211"/>
      <c r="H102" s="211"/>
      <c r="I102" s="211"/>
      <c r="J102" s="211"/>
      <c r="K102" s="171"/>
    </row>
    <row r="103" spans="1:11" s="140" customFormat="1" ht="18.899999999999999" customHeight="1">
      <c r="A103" s="157"/>
      <c r="B103" s="209"/>
      <c r="C103" s="209"/>
      <c r="D103" s="137" t="s">
        <v>82</v>
      </c>
      <c r="E103" s="209"/>
      <c r="F103" s="209"/>
      <c r="G103" s="211"/>
      <c r="H103" s="211"/>
      <c r="I103" s="211"/>
      <c r="J103" s="211"/>
      <c r="K103" s="171"/>
    </row>
    <row r="104" spans="1:11" s="156" customFormat="1" ht="18.899999999999999" customHeight="1">
      <c r="A104" s="153" t="s">
        <v>301</v>
      </c>
      <c r="B104" s="153" t="s">
        <v>74</v>
      </c>
      <c r="C104" s="153">
        <v>2</v>
      </c>
      <c r="D104" s="154" t="s">
        <v>305</v>
      </c>
      <c r="E104" s="153" t="s">
        <v>70</v>
      </c>
      <c r="F104" s="153"/>
      <c r="G104" s="155">
        <v>-600000</v>
      </c>
      <c r="H104" s="155">
        <v>-600000</v>
      </c>
      <c r="I104" s="155">
        <v>-600000</v>
      </c>
      <c r="J104" s="155">
        <v>-600000</v>
      </c>
      <c r="K104" s="172" t="s">
        <v>70</v>
      </c>
    </row>
    <row r="105" spans="1:11" s="140" customFormat="1" ht="18.899999999999999" customHeight="1">
      <c r="A105" s="132" t="s">
        <v>302</v>
      </c>
      <c r="B105" s="162" t="s">
        <v>74</v>
      </c>
      <c r="C105" s="153">
        <v>9</v>
      </c>
      <c r="D105" s="163" t="s">
        <v>306</v>
      </c>
      <c r="E105" s="153" t="s">
        <v>70</v>
      </c>
      <c r="F105" s="153" t="s">
        <v>70</v>
      </c>
      <c r="G105" s="155">
        <v>0</v>
      </c>
      <c r="H105" s="155">
        <v>-200000</v>
      </c>
      <c r="I105" s="155">
        <v>-200000</v>
      </c>
      <c r="J105" s="155">
        <v>-200000</v>
      </c>
      <c r="K105" s="172" t="s">
        <v>70</v>
      </c>
    </row>
    <row r="106" spans="1:11" s="140" customFormat="1" ht="18.899999999999999" customHeight="1">
      <c r="A106" s="132" t="s">
        <v>303</v>
      </c>
      <c r="B106" s="162" t="s">
        <v>74</v>
      </c>
      <c r="C106" s="153">
        <v>9</v>
      </c>
      <c r="D106" s="163" t="s">
        <v>307</v>
      </c>
      <c r="E106" s="153"/>
      <c r="F106" s="153" t="s">
        <v>70</v>
      </c>
      <c r="G106" s="155">
        <v>-400000</v>
      </c>
      <c r="H106" s="155">
        <v>-600000</v>
      </c>
      <c r="I106" s="155">
        <v>-700000</v>
      </c>
      <c r="J106" s="155">
        <v>-750000</v>
      </c>
      <c r="K106" s="172" t="s">
        <v>70</v>
      </c>
    </row>
    <row r="107" spans="1:11" s="140" customFormat="1" ht="18.899999999999999" customHeight="1">
      <c r="A107" s="132" t="s">
        <v>304</v>
      </c>
      <c r="B107" s="162" t="s">
        <v>74</v>
      </c>
      <c r="C107" s="153">
        <v>9</v>
      </c>
      <c r="D107" s="163" t="s">
        <v>308</v>
      </c>
      <c r="E107" s="153"/>
      <c r="F107" s="153" t="s">
        <v>70</v>
      </c>
      <c r="G107" s="155">
        <v>-100000</v>
      </c>
      <c r="H107" s="155">
        <v>-100000</v>
      </c>
      <c r="I107" s="155">
        <v>-100000</v>
      </c>
      <c r="J107" s="155">
        <v>-100000</v>
      </c>
      <c r="K107" s="172" t="s">
        <v>70</v>
      </c>
    </row>
    <row r="108" spans="1:11" ht="18.899999999999999" customHeight="1">
      <c r="A108" s="334"/>
      <c r="B108" s="334"/>
      <c r="C108" s="334"/>
      <c r="D108" s="364"/>
      <c r="E108" s="364"/>
      <c r="F108" s="364"/>
      <c r="G108" s="426"/>
      <c r="H108" s="426"/>
      <c r="I108" s="426"/>
      <c r="J108" s="426"/>
      <c r="K108" s="175"/>
    </row>
    <row r="109" spans="1:11" s="215" customFormat="1" ht="18.899999999999999" customHeight="1">
      <c r="A109" s="408" t="s">
        <v>76</v>
      </c>
      <c r="B109" s="427"/>
      <c r="C109" s="427"/>
      <c r="D109" s="332"/>
      <c r="E109" s="332"/>
      <c r="F109" s="332"/>
      <c r="G109" s="428"/>
      <c r="H109" s="428"/>
      <c r="I109" s="428"/>
      <c r="J109" s="428"/>
      <c r="K109" s="368"/>
    </row>
    <row r="110" spans="1:11" ht="18.899999999999999" customHeight="1">
      <c r="A110" s="429"/>
      <c r="B110" s="430"/>
      <c r="C110" s="430"/>
      <c r="D110" s="321" t="s">
        <v>415</v>
      </c>
      <c r="E110" s="321"/>
      <c r="F110" s="321"/>
      <c r="G110" s="155">
        <v>0</v>
      </c>
      <c r="H110" s="155">
        <v>-6200000</v>
      </c>
      <c r="I110" s="155">
        <v>-6200000</v>
      </c>
      <c r="J110" s="155">
        <v>-6200000</v>
      </c>
      <c r="K110" s="174" t="s">
        <v>70</v>
      </c>
    </row>
    <row r="111" spans="1:11" ht="18.899999999999999" customHeight="1">
      <c r="A111" s="430"/>
      <c r="B111" s="430"/>
      <c r="C111" s="430"/>
      <c r="D111" s="321" t="s">
        <v>459</v>
      </c>
      <c r="E111" s="321"/>
      <c r="F111" s="321"/>
      <c r="G111" s="431"/>
      <c r="H111" s="431">
        <v>-200000</v>
      </c>
      <c r="I111" s="431">
        <v>-200000</v>
      </c>
      <c r="J111" s="431">
        <v>-200000</v>
      </c>
      <c r="K111" s="174" t="s">
        <v>85</v>
      </c>
    </row>
    <row r="112" spans="1:11" ht="18.899999999999999" customHeight="1">
      <c r="A112" s="430"/>
      <c r="B112" s="430"/>
      <c r="C112" s="430"/>
      <c r="D112" s="321" t="s">
        <v>416</v>
      </c>
      <c r="E112" s="321"/>
      <c r="F112" s="321"/>
      <c r="G112" s="155">
        <v>-2000000</v>
      </c>
      <c r="H112" s="155">
        <v>-2000000</v>
      </c>
      <c r="I112" s="155">
        <v>-2000000</v>
      </c>
      <c r="J112" s="155">
        <v>-2000000</v>
      </c>
      <c r="K112" s="174" t="s">
        <v>70</v>
      </c>
    </row>
    <row r="113" spans="1:11" ht="18.899999999999999" customHeight="1">
      <c r="A113" s="430"/>
      <c r="B113" s="430"/>
      <c r="C113" s="430"/>
      <c r="D113" s="321" t="s">
        <v>460</v>
      </c>
      <c r="E113" s="321"/>
      <c r="F113" s="321"/>
      <c r="G113" s="155">
        <v>-140000</v>
      </c>
      <c r="H113" s="155">
        <v>-140000</v>
      </c>
      <c r="I113" s="155">
        <v>-140000</v>
      </c>
      <c r="J113" s="155">
        <v>-140000</v>
      </c>
      <c r="K113" s="174" t="s">
        <v>70</v>
      </c>
    </row>
    <row r="114" spans="1:11" ht="18.899999999999999" customHeight="1">
      <c r="A114" s="430"/>
      <c r="B114" s="430"/>
      <c r="C114" s="430"/>
      <c r="D114" s="321" t="s">
        <v>461</v>
      </c>
      <c r="E114" s="321"/>
      <c r="F114" s="321"/>
      <c r="G114" s="431">
        <v>-500000</v>
      </c>
      <c r="H114" s="431">
        <v>-500000</v>
      </c>
      <c r="I114" s="431">
        <v>-500000</v>
      </c>
      <c r="J114" s="431">
        <v>-500000</v>
      </c>
      <c r="K114" s="172" t="s">
        <v>85</v>
      </c>
    </row>
    <row r="115" spans="1:11" ht="18.899999999999999" customHeight="1">
      <c r="A115" s="430"/>
      <c r="B115" s="430"/>
      <c r="C115" s="430"/>
      <c r="D115" s="321" t="s">
        <v>462</v>
      </c>
      <c r="E115" s="321"/>
      <c r="F115" s="321"/>
      <c r="G115" s="432">
        <v>-1500000</v>
      </c>
      <c r="H115" s="433">
        <v>-1500000</v>
      </c>
      <c r="I115" s="432">
        <v>-1500000</v>
      </c>
      <c r="J115" s="432">
        <v>-1500000</v>
      </c>
      <c r="K115" s="172" t="s">
        <v>70</v>
      </c>
    </row>
    <row r="116" spans="1:11" ht="18.899999999999999" customHeight="1">
      <c r="A116" s="430"/>
      <c r="B116" s="430"/>
      <c r="C116" s="430"/>
      <c r="D116" s="321" t="s">
        <v>306</v>
      </c>
      <c r="E116" s="321"/>
      <c r="F116" s="321"/>
      <c r="G116" s="434"/>
      <c r="H116" s="434"/>
      <c r="I116" s="434"/>
      <c r="J116" s="434"/>
      <c r="K116" s="172"/>
    </row>
    <row r="117" spans="1:11" ht="18.899999999999999" customHeight="1">
      <c r="A117" s="430"/>
      <c r="B117" s="430"/>
      <c r="C117" s="430"/>
      <c r="D117" s="321" t="s">
        <v>425</v>
      </c>
      <c r="E117" s="321"/>
      <c r="F117" s="321"/>
      <c r="G117" s="435">
        <v>200000</v>
      </c>
      <c r="H117" s="435">
        <v>200000</v>
      </c>
      <c r="I117" s="435">
        <v>200000</v>
      </c>
      <c r="J117" s="435">
        <v>200000</v>
      </c>
      <c r="K117" s="172" t="s">
        <v>70</v>
      </c>
    </row>
    <row r="118" spans="1:11" ht="18.899999999999999" customHeight="1">
      <c r="A118" s="430"/>
      <c r="B118" s="430"/>
      <c r="C118" s="430"/>
      <c r="D118" s="321" t="s">
        <v>413</v>
      </c>
      <c r="E118" s="321"/>
      <c r="F118" s="321"/>
      <c r="G118" s="435">
        <v>-1900000</v>
      </c>
      <c r="H118" s="435">
        <v>-1900000</v>
      </c>
      <c r="I118" s="435">
        <v>-1900000</v>
      </c>
      <c r="J118" s="435">
        <v>-1900000</v>
      </c>
      <c r="K118" s="172" t="s">
        <v>70</v>
      </c>
    </row>
    <row r="119" spans="1:11" ht="18.899999999999999" customHeight="1">
      <c r="A119" s="430"/>
      <c r="B119" s="430"/>
      <c r="C119" s="430"/>
      <c r="D119" s="436" t="s">
        <v>472</v>
      </c>
      <c r="E119" s="321"/>
      <c r="F119" s="321"/>
      <c r="G119" s="435">
        <v>400000</v>
      </c>
      <c r="H119" s="435">
        <v>400000</v>
      </c>
      <c r="I119" s="435">
        <v>400000</v>
      </c>
      <c r="J119" s="435">
        <v>400000</v>
      </c>
      <c r="K119" s="172"/>
    </row>
    <row r="120" spans="1:11" ht="18.899999999999999" customHeight="1" thickBot="1">
      <c r="A120" s="437"/>
      <c r="B120" s="437"/>
      <c r="C120" s="437"/>
      <c r="D120" s="322" t="s">
        <v>426</v>
      </c>
      <c r="E120" s="322"/>
      <c r="F120" s="322"/>
      <c r="G120" s="438">
        <v>0</v>
      </c>
      <c r="H120" s="438">
        <v>200000</v>
      </c>
      <c r="I120" s="438">
        <v>200000</v>
      </c>
      <c r="J120" s="438">
        <v>200000</v>
      </c>
      <c r="K120" s="172" t="s">
        <v>70</v>
      </c>
    </row>
    <row r="121" spans="1:11" ht="18.899999999999999" customHeight="1">
      <c r="A121" s="429"/>
      <c r="B121" s="429"/>
      <c r="C121" s="429"/>
      <c r="D121" s="439" t="s">
        <v>353</v>
      </c>
      <c r="E121" s="439"/>
      <c r="F121" s="439"/>
      <c r="G121" s="440">
        <f>SUM(G110:G120)</f>
        <v>-5440000</v>
      </c>
      <c r="H121" s="440">
        <f>SUM(H110:H120)</f>
        <v>-11640000</v>
      </c>
      <c r="I121" s="440">
        <f>SUM(I110:I120)</f>
        <v>-11640000</v>
      </c>
      <c r="J121" s="440">
        <f>SUM(J110:J120)</f>
        <v>-11640000</v>
      </c>
      <c r="K121" s="175"/>
    </row>
    <row r="122" spans="1:11" s="308" customFormat="1" ht="18.899999999999999" customHeight="1">
      <c r="A122" s="441"/>
      <c r="B122" s="441"/>
      <c r="C122" s="441"/>
      <c r="D122" s="442"/>
      <c r="E122" s="442"/>
      <c r="F122" s="442"/>
      <c r="G122" s="443"/>
      <c r="H122" s="443"/>
      <c r="I122" s="443"/>
      <c r="J122" s="443"/>
      <c r="K122" s="532" t="s">
        <v>230</v>
      </c>
    </row>
    <row r="123" spans="1:11" s="208" customFormat="1" ht="26.1" customHeight="1">
      <c r="A123" s="528" t="s">
        <v>4</v>
      </c>
      <c r="B123" s="528"/>
      <c r="C123" s="528"/>
      <c r="D123" s="528"/>
      <c r="E123" s="528"/>
      <c r="F123" s="528"/>
      <c r="G123" s="528"/>
      <c r="H123" s="528"/>
      <c r="I123" s="528"/>
      <c r="J123" s="528"/>
      <c r="K123" s="532"/>
    </row>
    <row r="124" spans="1:11" ht="26.1" customHeight="1">
      <c r="A124" s="444" t="s">
        <v>2</v>
      </c>
      <c r="B124" s="368"/>
      <c r="C124" s="334"/>
      <c r="D124" s="364"/>
      <c r="E124" s="526" t="s">
        <v>169</v>
      </c>
      <c r="F124" s="526" t="s">
        <v>90</v>
      </c>
      <c r="G124" s="333"/>
      <c r="H124" s="333"/>
      <c r="I124" s="333"/>
      <c r="J124" s="333"/>
      <c r="K124" s="532"/>
    </row>
    <row r="125" spans="1:11" ht="33" customHeight="1">
      <c r="A125" s="417" t="s">
        <v>91</v>
      </c>
      <c r="B125" s="417" t="s">
        <v>80</v>
      </c>
      <c r="C125" s="417" t="s">
        <v>79</v>
      </c>
      <c r="D125" s="445"/>
      <c r="E125" s="527"/>
      <c r="F125" s="527"/>
      <c r="G125" s="418">
        <v>2020</v>
      </c>
      <c r="H125" s="419">
        <v>2021</v>
      </c>
      <c r="I125" s="419">
        <v>2022</v>
      </c>
      <c r="J125" s="419">
        <v>2023</v>
      </c>
      <c r="K125" s="533"/>
    </row>
    <row r="126" spans="1:11" s="338" customFormat="1" ht="18.899999999999999" customHeight="1">
      <c r="A126" s="157"/>
      <c r="B126" s="157"/>
      <c r="C126" s="157"/>
      <c r="D126" s="384"/>
      <c r="E126" s="420"/>
      <c r="F126" s="420"/>
      <c r="G126" s="421"/>
      <c r="H126" s="421"/>
      <c r="I126" s="421"/>
      <c r="J126" s="421"/>
      <c r="K126" s="344"/>
    </row>
    <row r="127" spans="1:11" ht="18.899999999999999" customHeight="1">
      <c r="A127" s="410"/>
      <c r="B127" s="410"/>
      <c r="C127" s="410"/>
      <c r="D127" s="422" t="s">
        <v>210</v>
      </c>
      <c r="E127" s="446"/>
      <c r="F127" s="446"/>
      <c r="G127" s="446"/>
      <c r="H127" s="446"/>
      <c r="I127" s="446"/>
      <c r="J127" s="446"/>
      <c r="K127" s="446"/>
    </row>
    <row r="128" spans="1:11" ht="18.899999999999999" customHeight="1">
      <c r="A128" s="132" t="s">
        <v>376</v>
      </c>
      <c r="B128" s="132" t="s">
        <v>71</v>
      </c>
      <c r="C128" s="132">
        <v>2</v>
      </c>
      <c r="D128" s="447" t="s">
        <v>473</v>
      </c>
      <c r="E128" s="132" t="s">
        <v>70</v>
      </c>
      <c r="F128" s="132"/>
      <c r="G128" s="134">
        <v>100000</v>
      </c>
      <c r="H128" s="134">
        <v>150000</v>
      </c>
      <c r="I128" s="134">
        <v>150000</v>
      </c>
      <c r="J128" s="134">
        <v>150000</v>
      </c>
      <c r="K128" s="172" t="s">
        <v>70</v>
      </c>
    </row>
    <row r="129" spans="1:11" ht="18.899999999999999" customHeight="1">
      <c r="A129" s="132" t="s">
        <v>377</v>
      </c>
      <c r="B129" s="132" t="s">
        <v>71</v>
      </c>
      <c r="C129" s="132">
        <v>2</v>
      </c>
      <c r="D129" s="133" t="s">
        <v>378</v>
      </c>
      <c r="E129" s="132" t="s">
        <v>70</v>
      </c>
      <c r="F129" s="132"/>
      <c r="G129" s="134">
        <v>100000</v>
      </c>
      <c r="H129" s="134">
        <v>100000</v>
      </c>
      <c r="I129" s="134">
        <v>100000</v>
      </c>
      <c r="J129" s="134">
        <v>100000</v>
      </c>
      <c r="K129" s="172" t="s">
        <v>70</v>
      </c>
    </row>
    <row r="130" spans="1:11" ht="18.899999999999999" customHeight="1">
      <c r="A130" s="142"/>
      <c r="B130" s="142"/>
      <c r="C130" s="142"/>
      <c r="D130" s="143"/>
      <c r="E130" s="142"/>
      <c r="F130" s="142"/>
      <c r="G130" s="144"/>
      <c r="H130" s="144"/>
      <c r="I130" s="144"/>
      <c r="J130" s="144"/>
      <c r="K130" s="173"/>
    </row>
    <row r="131" spans="1:11" s="140" customFormat="1" ht="18.899999999999999" customHeight="1">
      <c r="A131" s="157"/>
      <c r="B131" s="209"/>
      <c r="C131" s="209"/>
      <c r="D131" s="422" t="s">
        <v>81</v>
      </c>
      <c r="E131" s="209"/>
      <c r="F131" s="209"/>
      <c r="G131" s="211"/>
      <c r="H131" s="211"/>
      <c r="I131" s="211"/>
      <c r="J131" s="211"/>
      <c r="K131" s="171"/>
    </row>
    <row r="132" spans="1:11" s="140" customFormat="1" ht="18.899999999999999" customHeight="1">
      <c r="A132" s="132" t="s">
        <v>384</v>
      </c>
      <c r="B132" s="132" t="s">
        <v>207</v>
      </c>
      <c r="C132" s="132">
        <v>3</v>
      </c>
      <c r="D132" s="133" t="s">
        <v>388</v>
      </c>
      <c r="E132" s="132" t="s">
        <v>70</v>
      </c>
      <c r="F132" s="132"/>
      <c r="G132" s="134">
        <v>570000</v>
      </c>
      <c r="H132" s="134">
        <v>500000</v>
      </c>
      <c r="I132" s="134">
        <v>500000</v>
      </c>
      <c r="J132" s="134">
        <v>500000</v>
      </c>
      <c r="K132" s="172"/>
    </row>
    <row r="133" spans="1:11" s="140" customFormat="1" ht="18.899999999999999" customHeight="1">
      <c r="A133" s="132" t="s">
        <v>385</v>
      </c>
      <c r="B133" s="132" t="s">
        <v>207</v>
      </c>
      <c r="C133" s="132">
        <v>3</v>
      </c>
      <c r="D133" s="133" t="s">
        <v>389</v>
      </c>
      <c r="E133" s="132" t="s">
        <v>70</v>
      </c>
      <c r="F133" s="132"/>
      <c r="G133" s="134">
        <v>50000</v>
      </c>
      <c r="H133" s="134">
        <v>50000</v>
      </c>
      <c r="I133" s="134">
        <v>50000</v>
      </c>
      <c r="J133" s="134">
        <v>50000</v>
      </c>
      <c r="K133" s="172" t="s">
        <v>70</v>
      </c>
    </row>
    <row r="134" spans="1:11" s="140" customFormat="1" ht="18.899999999999999" customHeight="1">
      <c r="D134" s="210"/>
      <c r="E134" s="209"/>
      <c r="F134" s="209"/>
      <c r="G134" s="211"/>
      <c r="H134" s="211"/>
      <c r="I134" s="211"/>
      <c r="J134" s="211"/>
      <c r="K134" s="171"/>
    </row>
    <row r="135" spans="1:11" ht="18.899999999999999" customHeight="1">
      <c r="A135" s="448"/>
      <c r="B135" s="448"/>
      <c r="C135" s="448"/>
      <c r="D135" s="449" t="s">
        <v>383</v>
      </c>
      <c r="E135" s="448"/>
      <c r="F135" s="448"/>
      <c r="G135" s="450"/>
      <c r="H135" s="450"/>
      <c r="I135" s="450"/>
      <c r="J135" s="450"/>
      <c r="K135" s="451"/>
    </row>
    <row r="136" spans="1:11" ht="18.899999999999999" customHeight="1">
      <c r="A136" s="132" t="s">
        <v>379</v>
      </c>
      <c r="B136" s="132" t="s">
        <v>72</v>
      </c>
      <c r="C136" s="132">
        <v>4</v>
      </c>
      <c r="D136" s="133" t="s">
        <v>381</v>
      </c>
      <c r="E136" s="132" t="s">
        <v>70</v>
      </c>
      <c r="F136" s="132"/>
      <c r="G136" s="134">
        <v>250000</v>
      </c>
      <c r="H136" s="134">
        <v>250000</v>
      </c>
      <c r="I136" s="134">
        <v>250000</v>
      </c>
      <c r="J136" s="134">
        <v>250000</v>
      </c>
      <c r="K136" s="172"/>
    </row>
    <row r="137" spans="1:11" ht="18.899999999999999" customHeight="1">
      <c r="A137" s="132" t="s">
        <v>380</v>
      </c>
      <c r="B137" s="132" t="s">
        <v>72</v>
      </c>
      <c r="C137" s="132">
        <v>4</v>
      </c>
      <c r="D137" s="133" t="s">
        <v>382</v>
      </c>
      <c r="E137" s="132" t="s">
        <v>70</v>
      </c>
      <c r="F137" s="299"/>
      <c r="G137" s="134">
        <v>200000</v>
      </c>
      <c r="H137" s="134">
        <v>200000</v>
      </c>
      <c r="I137" s="134">
        <v>200000</v>
      </c>
      <c r="J137" s="134">
        <v>200000</v>
      </c>
      <c r="K137" s="174" t="s">
        <v>70</v>
      </c>
    </row>
    <row r="138" spans="1:11" ht="18.899999999999999" customHeight="1">
      <c r="A138" s="132" t="s">
        <v>386</v>
      </c>
      <c r="B138" s="132" t="s">
        <v>207</v>
      </c>
      <c r="C138" s="132">
        <v>4</v>
      </c>
      <c r="D138" s="133" t="s">
        <v>387</v>
      </c>
      <c r="E138" s="132" t="s">
        <v>70</v>
      </c>
      <c r="F138" s="299"/>
      <c r="G138" s="134">
        <v>800000</v>
      </c>
      <c r="H138" s="134">
        <v>800000</v>
      </c>
      <c r="I138" s="134">
        <v>800000</v>
      </c>
      <c r="J138" s="134">
        <v>800000</v>
      </c>
      <c r="K138" s="174"/>
    </row>
    <row r="139" spans="1:11" ht="18.899999999999999" customHeight="1">
      <c r="A139" s="142"/>
      <c r="B139" s="142"/>
      <c r="C139" s="142"/>
      <c r="D139" s="143"/>
      <c r="E139" s="142"/>
      <c r="F139" s="300"/>
      <c r="G139" s="144"/>
      <c r="H139" s="144"/>
      <c r="I139" s="144"/>
      <c r="J139" s="144"/>
      <c r="K139" s="173"/>
    </row>
    <row r="140" spans="1:11" ht="18.899999999999999" customHeight="1">
      <c r="A140" s="135"/>
      <c r="B140" s="136"/>
      <c r="C140" s="136"/>
      <c r="D140" s="136" t="s">
        <v>211</v>
      </c>
      <c r="E140" s="136"/>
      <c r="F140" s="136"/>
      <c r="G140" s="136"/>
      <c r="H140" s="136"/>
      <c r="I140" s="136"/>
      <c r="J140" s="136"/>
      <c r="K140" s="173"/>
    </row>
    <row r="141" spans="1:11" ht="18.899999999999999" customHeight="1">
      <c r="A141" s="132" t="s">
        <v>374</v>
      </c>
      <c r="B141" s="132" t="s">
        <v>294</v>
      </c>
      <c r="C141" s="132">
        <v>7</v>
      </c>
      <c r="D141" s="133" t="s">
        <v>375</v>
      </c>
      <c r="E141" s="132" t="s">
        <v>70</v>
      </c>
      <c r="F141" s="132"/>
      <c r="G141" s="134">
        <v>190000</v>
      </c>
      <c r="H141" s="134">
        <v>50000</v>
      </c>
      <c r="I141" s="134">
        <v>190000</v>
      </c>
      <c r="J141" s="134">
        <v>50000</v>
      </c>
      <c r="K141" s="172" t="s">
        <v>70</v>
      </c>
    </row>
    <row r="142" spans="1:11" ht="18.899999999999999" customHeight="1">
      <c r="A142" s="452"/>
      <c r="B142" s="452"/>
      <c r="C142" s="452"/>
      <c r="D142" s="453"/>
      <c r="E142" s="452"/>
      <c r="F142" s="452"/>
      <c r="G142" s="454"/>
      <c r="H142" s="454"/>
      <c r="I142" s="454"/>
      <c r="J142" s="454"/>
      <c r="K142" s="455"/>
    </row>
    <row r="143" spans="1:11" ht="18.899999999999999" customHeight="1">
      <c r="A143" s="448"/>
      <c r="B143" s="448"/>
      <c r="C143" s="448"/>
      <c r="D143" s="449" t="s">
        <v>400</v>
      </c>
      <c r="E143" s="448"/>
      <c r="F143" s="448"/>
      <c r="G143" s="450"/>
      <c r="H143" s="450"/>
      <c r="I143" s="450"/>
      <c r="J143" s="450"/>
      <c r="K143" s="451"/>
    </row>
    <row r="144" spans="1:11" ht="18.899999999999999" customHeight="1">
      <c r="A144" s="132" t="s">
        <v>390</v>
      </c>
      <c r="B144" s="132" t="s">
        <v>74</v>
      </c>
      <c r="C144" s="132">
        <v>9</v>
      </c>
      <c r="D144" s="133" t="s">
        <v>395</v>
      </c>
      <c r="E144" s="132" t="s">
        <v>70</v>
      </c>
      <c r="F144" s="132"/>
      <c r="G144" s="134"/>
      <c r="H144" s="134">
        <v>300000</v>
      </c>
      <c r="I144" s="134"/>
      <c r="J144" s="134"/>
      <c r="K144" s="172"/>
    </row>
    <row r="145" spans="1:11" ht="18.899999999999999" customHeight="1">
      <c r="A145" s="132" t="s">
        <v>391</v>
      </c>
      <c r="B145" s="132" t="s">
        <v>74</v>
      </c>
      <c r="C145" s="132">
        <v>9</v>
      </c>
      <c r="D145" s="133" t="s">
        <v>396</v>
      </c>
      <c r="E145" s="132" t="s">
        <v>70</v>
      </c>
      <c r="F145" s="132"/>
      <c r="G145" s="134"/>
      <c r="H145" s="134">
        <v>700000</v>
      </c>
      <c r="I145" s="134"/>
      <c r="J145" s="134"/>
      <c r="K145" s="172"/>
    </row>
    <row r="146" spans="1:11" ht="18.899999999999999" customHeight="1">
      <c r="A146" s="132" t="s">
        <v>392</v>
      </c>
      <c r="B146" s="132" t="s">
        <v>74</v>
      </c>
      <c r="C146" s="132">
        <v>9</v>
      </c>
      <c r="D146" s="133" t="s">
        <v>397</v>
      </c>
      <c r="E146" s="132" t="s">
        <v>70</v>
      </c>
      <c r="F146" s="132"/>
      <c r="G146" s="134">
        <v>100000</v>
      </c>
      <c r="H146" s="134">
        <v>100000</v>
      </c>
      <c r="I146" s="134">
        <v>100000</v>
      </c>
      <c r="J146" s="134">
        <v>100000</v>
      </c>
      <c r="K146" s="172"/>
    </row>
    <row r="147" spans="1:11" ht="18.899999999999999" customHeight="1">
      <c r="A147" s="132" t="s">
        <v>393</v>
      </c>
      <c r="B147" s="132" t="s">
        <v>74</v>
      </c>
      <c r="C147" s="132">
        <v>9</v>
      </c>
      <c r="D147" s="133" t="s">
        <v>398</v>
      </c>
      <c r="E147" s="132" t="s">
        <v>70</v>
      </c>
      <c r="F147" s="132"/>
      <c r="G147" s="134">
        <v>3000000</v>
      </c>
      <c r="H147" s="134">
        <v>3000000</v>
      </c>
      <c r="I147" s="134">
        <v>3000000</v>
      </c>
      <c r="J147" s="134">
        <v>3000000</v>
      </c>
      <c r="K147" s="172" t="s">
        <v>70</v>
      </c>
    </row>
    <row r="148" spans="1:11" ht="18.899999999999999" customHeight="1">
      <c r="A148" s="167" t="s">
        <v>474</v>
      </c>
      <c r="B148" s="132" t="s">
        <v>74</v>
      </c>
      <c r="C148" s="132">
        <v>9</v>
      </c>
      <c r="D148" s="133" t="s">
        <v>399</v>
      </c>
      <c r="E148" s="132" t="s">
        <v>70</v>
      </c>
      <c r="F148" s="132"/>
      <c r="G148" s="134">
        <v>150000</v>
      </c>
      <c r="H148" s="134">
        <v>150000</v>
      </c>
      <c r="I148" s="134">
        <v>150000</v>
      </c>
      <c r="J148" s="134">
        <v>150000</v>
      </c>
      <c r="K148" s="172"/>
    </row>
    <row r="149" spans="1:11" ht="18.899999999999999" customHeight="1">
      <c r="A149" s="456" t="s">
        <v>475</v>
      </c>
      <c r="B149" s="457"/>
      <c r="C149" s="457"/>
      <c r="D149" s="384"/>
      <c r="E149" s="384"/>
      <c r="F149" s="384"/>
      <c r="G149" s="458"/>
      <c r="H149" s="458"/>
      <c r="I149" s="458"/>
      <c r="J149" s="458"/>
      <c r="K149" s="173"/>
    </row>
    <row r="150" spans="1:11" ht="18.899999999999999" customHeight="1">
      <c r="A150" s="408" t="s">
        <v>47</v>
      </c>
      <c r="B150" s="409"/>
      <c r="C150" s="410"/>
      <c r="D150" s="411"/>
      <c r="E150" s="411"/>
      <c r="F150" s="411"/>
      <c r="G150" s="412"/>
      <c r="H150" s="412"/>
      <c r="I150" s="412"/>
      <c r="J150" s="412"/>
      <c r="K150" s="451"/>
    </row>
    <row r="151" spans="1:11" ht="18.899999999999999" customHeight="1">
      <c r="A151" s="430"/>
      <c r="B151" s="430"/>
      <c r="C151" s="430"/>
      <c r="D151" s="321" t="s">
        <v>418</v>
      </c>
      <c r="E151" s="321"/>
      <c r="F151" s="321"/>
      <c r="G151" s="435"/>
      <c r="H151" s="435">
        <v>500000</v>
      </c>
      <c r="I151" s="435"/>
      <c r="J151" s="435"/>
      <c r="K151" s="172" t="s">
        <v>70</v>
      </c>
    </row>
    <row r="152" spans="1:11" ht="18.899999999999999" customHeight="1">
      <c r="A152" s="430"/>
      <c r="B152" s="430"/>
      <c r="C152" s="430"/>
      <c r="D152" s="321" t="s">
        <v>397</v>
      </c>
      <c r="E152" s="321"/>
      <c r="F152" s="321"/>
      <c r="G152" s="435">
        <v>60000</v>
      </c>
      <c r="H152" s="435">
        <v>60000</v>
      </c>
      <c r="I152" s="435">
        <v>60000</v>
      </c>
      <c r="J152" s="435">
        <v>60000</v>
      </c>
      <c r="K152" s="172" t="s">
        <v>70</v>
      </c>
    </row>
    <row r="153" spans="1:11" ht="18.899999999999999" customHeight="1">
      <c r="A153" s="430"/>
      <c r="B153" s="430"/>
      <c r="C153" s="430"/>
      <c r="D153" s="321" t="s">
        <v>476</v>
      </c>
      <c r="E153" s="321"/>
      <c r="F153" s="321"/>
      <c r="G153" s="435">
        <v>75000</v>
      </c>
      <c r="H153" s="435">
        <v>150000</v>
      </c>
      <c r="I153" s="435"/>
      <c r="J153" s="435"/>
      <c r="K153" s="172" t="s">
        <v>70</v>
      </c>
    </row>
    <row r="154" spans="1:11" ht="18.899999999999999" customHeight="1">
      <c r="A154" s="430"/>
      <c r="B154" s="430"/>
      <c r="C154" s="430"/>
      <c r="D154" s="321" t="s">
        <v>464</v>
      </c>
      <c r="E154" s="321"/>
      <c r="F154" s="321"/>
      <c r="G154" s="435"/>
      <c r="H154" s="435"/>
      <c r="I154" s="435"/>
      <c r="J154" s="435"/>
      <c r="K154" s="172"/>
    </row>
    <row r="155" spans="1:11" ht="18.899999999999999" customHeight="1">
      <c r="A155" s="430"/>
      <c r="B155" s="430"/>
      <c r="C155" s="430"/>
      <c r="D155" s="321" t="s">
        <v>477</v>
      </c>
      <c r="E155" s="321"/>
      <c r="F155" s="321"/>
      <c r="G155" s="435">
        <v>200000</v>
      </c>
      <c r="H155" s="435">
        <v>200000</v>
      </c>
      <c r="I155" s="435">
        <v>200000</v>
      </c>
      <c r="J155" s="435">
        <v>200000</v>
      </c>
      <c r="K155" s="172" t="s">
        <v>70</v>
      </c>
    </row>
    <row r="156" spans="1:11" ht="18.899999999999999" customHeight="1">
      <c r="A156" s="430"/>
      <c r="B156" s="430"/>
      <c r="C156" s="430"/>
      <c r="D156" s="321" t="s">
        <v>478</v>
      </c>
      <c r="E156" s="321"/>
      <c r="F156" s="321"/>
      <c r="G156" s="435">
        <v>-100000</v>
      </c>
      <c r="H156" s="435">
        <v>-100000</v>
      </c>
      <c r="I156" s="435">
        <v>-100000</v>
      </c>
      <c r="J156" s="435">
        <v>-100000</v>
      </c>
      <c r="K156" s="172" t="s">
        <v>70</v>
      </c>
    </row>
    <row r="157" spans="1:11" ht="18.899999999999999" customHeight="1">
      <c r="A157" s="430"/>
      <c r="B157" s="430"/>
      <c r="C157" s="430"/>
      <c r="D157" s="321" t="s">
        <v>43</v>
      </c>
      <c r="E157" s="321"/>
      <c r="F157" s="321"/>
      <c r="G157" s="435"/>
      <c r="H157" s="435"/>
      <c r="I157" s="435"/>
      <c r="J157" s="435"/>
      <c r="K157" s="172"/>
    </row>
    <row r="158" spans="1:11" ht="18.899999999999999" customHeight="1">
      <c r="A158" s="430"/>
      <c r="B158" s="430"/>
      <c r="C158" s="430"/>
      <c r="D158" s="321" t="s">
        <v>44</v>
      </c>
      <c r="E158" s="321"/>
      <c r="F158" s="321"/>
      <c r="G158" s="435"/>
      <c r="H158" s="435"/>
      <c r="I158" s="435"/>
      <c r="J158" s="435"/>
      <c r="K158" s="172"/>
    </row>
    <row r="159" spans="1:11" ht="18.899999999999999" customHeight="1">
      <c r="A159" s="430"/>
      <c r="B159" s="430"/>
      <c r="C159" s="430"/>
      <c r="D159" s="321" t="s">
        <v>45</v>
      </c>
      <c r="E159" s="321"/>
      <c r="F159" s="321"/>
      <c r="G159" s="435"/>
      <c r="H159" s="435"/>
      <c r="I159" s="435"/>
      <c r="J159" s="435"/>
      <c r="K159" s="172"/>
    </row>
    <row r="160" spans="1:11" ht="18.899999999999999" customHeight="1" thickBot="1">
      <c r="A160" s="437"/>
      <c r="B160" s="437"/>
      <c r="C160" s="437"/>
      <c r="D160" s="322" t="s">
        <v>46</v>
      </c>
      <c r="E160" s="322"/>
      <c r="F160" s="322"/>
      <c r="G160" s="438"/>
      <c r="H160" s="438"/>
      <c r="I160" s="438"/>
      <c r="J160" s="438"/>
      <c r="K160" s="172"/>
    </row>
    <row r="161" spans="1:11" ht="18.899999999999999" customHeight="1">
      <c r="A161" s="459"/>
      <c r="B161" s="459"/>
      <c r="C161" s="459"/>
      <c r="D161" s="439" t="s">
        <v>353</v>
      </c>
      <c r="E161" s="460"/>
      <c r="F161" s="460"/>
      <c r="G161" s="461">
        <f>SUM(G151:G160)</f>
        <v>235000</v>
      </c>
      <c r="H161" s="461">
        <f>SUM(H151:H160)</f>
        <v>810000</v>
      </c>
      <c r="I161" s="461">
        <f>SUM(I151:I160)</f>
        <v>160000</v>
      </c>
      <c r="J161" s="461">
        <f>SUM(J151:J160)</f>
        <v>160000</v>
      </c>
      <c r="K161" s="175"/>
    </row>
    <row r="162" spans="1:11" s="308" customFormat="1" ht="18.899999999999999" customHeight="1">
      <c r="A162" s="441"/>
      <c r="B162" s="441"/>
      <c r="C162" s="441"/>
      <c r="D162" s="442"/>
      <c r="E162" s="442"/>
      <c r="F162" s="442"/>
      <c r="G162" s="443"/>
      <c r="H162" s="443"/>
      <c r="I162" s="443"/>
      <c r="J162" s="443"/>
      <c r="K162" s="462"/>
    </row>
    <row r="163" spans="1:11" s="208" customFormat="1" ht="26.1" customHeight="1">
      <c r="A163" s="528" t="s">
        <v>4</v>
      </c>
      <c r="B163" s="528"/>
      <c r="C163" s="528"/>
      <c r="D163" s="528"/>
      <c r="E163" s="528"/>
      <c r="F163" s="528"/>
      <c r="G163" s="528"/>
      <c r="H163" s="528"/>
      <c r="I163" s="528"/>
      <c r="J163" s="528"/>
      <c r="K163" s="175"/>
    </row>
    <row r="164" spans="1:11" ht="26.1" customHeight="1">
      <c r="A164" s="444" t="s">
        <v>5</v>
      </c>
      <c r="B164" s="368"/>
      <c r="C164" s="334"/>
      <c r="D164" s="364"/>
      <c r="E164" s="526" t="s">
        <v>92</v>
      </c>
      <c r="F164" s="526" t="s">
        <v>173</v>
      </c>
      <c r="G164" s="333"/>
      <c r="H164" s="333"/>
      <c r="I164" s="333"/>
      <c r="J164" s="333"/>
      <c r="K164" s="175"/>
    </row>
    <row r="165" spans="1:11" ht="33" customHeight="1">
      <c r="A165" s="417" t="s">
        <v>91</v>
      </c>
      <c r="B165" s="417" t="s">
        <v>80</v>
      </c>
      <c r="C165" s="417" t="s">
        <v>79</v>
      </c>
      <c r="D165" s="445"/>
      <c r="E165" s="527"/>
      <c r="F165" s="527"/>
      <c r="G165" s="463">
        <v>2020</v>
      </c>
      <c r="H165" s="464">
        <v>2021</v>
      </c>
      <c r="I165" s="464">
        <v>2022</v>
      </c>
      <c r="J165" s="464">
        <v>2023</v>
      </c>
      <c r="K165" s="465"/>
    </row>
    <row r="166" spans="1:11" ht="18.899999999999999" customHeight="1">
      <c r="A166" s="466"/>
      <c r="B166" s="466"/>
      <c r="C166" s="466"/>
      <c r="D166" s="466"/>
      <c r="E166" s="467"/>
      <c r="F166" s="467"/>
      <c r="G166" s="468"/>
      <c r="H166" s="468"/>
      <c r="I166" s="468"/>
      <c r="J166" s="468"/>
      <c r="K166" s="469"/>
    </row>
    <row r="167" spans="1:11" ht="18.899999999999999" customHeight="1">
      <c r="A167" s="410"/>
      <c r="B167" s="410"/>
      <c r="C167" s="410"/>
      <c r="D167" s="422" t="s">
        <v>141</v>
      </c>
      <c r="E167" s="423"/>
      <c r="F167" s="423"/>
      <c r="G167" s="470"/>
      <c r="H167" s="470"/>
      <c r="I167" s="470"/>
      <c r="J167" s="470"/>
      <c r="K167" s="451"/>
    </row>
    <row r="168" spans="1:11" ht="18.899999999999999" customHeight="1">
      <c r="A168" s="132" t="s">
        <v>355</v>
      </c>
      <c r="B168" s="149" t="s">
        <v>71</v>
      </c>
      <c r="C168" s="150">
        <v>12</v>
      </c>
      <c r="D168" s="133" t="s">
        <v>365</v>
      </c>
      <c r="E168" s="150" t="s">
        <v>70</v>
      </c>
      <c r="F168" s="132"/>
      <c r="G168" s="151">
        <v>0</v>
      </c>
      <c r="H168" s="151">
        <v>1500000</v>
      </c>
      <c r="I168" s="151">
        <v>0</v>
      </c>
      <c r="J168" s="151">
        <v>0</v>
      </c>
      <c r="K168" s="172"/>
    </row>
    <row r="169" spans="1:11" ht="18.899999999999999" customHeight="1">
      <c r="A169" s="132" t="s">
        <v>356</v>
      </c>
      <c r="B169" s="149" t="s">
        <v>71</v>
      </c>
      <c r="C169" s="150">
        <v>12</v>
      </c>
      <c r="D169" s="133" t="s">
        <v>366</v>
      </c>
      <c r="E169" s="150" t="s">
        <v>70</v>
      </c>
      <c r="F169" s="132"/>
      <c r="G169" s="151">
        <v>2600000</v>
      </c>
      <c r="H169" s="151">
        <v>0</v>
      </c>
      <c r="I169" s="151">
        <v>0</v>
      </c>
      <c r="J169" s="151">
        <v>0</v>
      </c>
      <c r="K169" s="172"/>
    </row>
    <row r="170" spans="1:11" ht="18.899999999999999" customHeight="1">
      <c r="A170" s="132" t="s">
        <v>357</v>
      </c>
      <c r="B170" s="149" t="s">
        <v>71</v>
      </c>
      <c r="C170" s="150">
        <v>12</v>
      </c>
      <c r="D170" s="133" t="s">
        <v>367</v>
      </c>
      <c r="E170" s="150" t="s">
        <v>70</v>
      </c>
      <c r="F170" s="132"/>
      <c r="G170" s="151">
        <v>0</v>
      </c>
      <c r="H170" s="151">
        <v>2000000</v>
      </c>
      <c r="I170" s="151">
        <v>2000000</v>
      </c>
      <c r="J170" s="151">
        <v>2000000</v>
      </c>
      <c r="K170" s="172" t="s">
        <v>70</v>
      </c>
    </row>
    <row r="171" spans="1:11" ht="18.899999999999999" customHeight="1">
      <c r="A171" s="132" t="s">
        <v>358</v>
      </c>
      <c r="B171" s="149" t="s">
        <v>71</v>
      </c>
      <c r="C171" s="150">
        <v>12</v>
      </c>
      <c r="D171" s="133" t="s">
        <v>368</v>
      </c>
      <c r="E171" s="150" t="s">
        <v>70</v>
      </c>
      <c r="F171" s="132"/>
      <c r="G171" s="151">
        <v>350000</v>
      </c>
      <c r="H171" s="151">
        <v>540000</v>
      </c>
      <c r="I171" s="151">
        <v>640000</v>
      </c>
      <c r="J171" s="151">
        <v>0</v>
      </c>
      <c r="K171" s="172"/>
    </row>
    <row r="172" spans="1:11" ht="18.899999999999999" customHeight="1">
      <c r="A172" s="132" t="s">
        <v>359</v>
      </c>
      <c r="B172" s="149" t="s">
        <v>71</v>
      </c>
      <c r="C172" s="150">
        <v>12</v>
      </c>
      <c r="D172" s="133" t="s">
        <v>143</v>
      </c>
      <c r="E172" s="150" t="s">
        <v>70</v>
      </c>
      <c r="F172" s="132"/>
      <c r="G172" s="151">
        <v>372000</v>
      </c>
      <c r="H172" s="151">
        <v>372000</v>
      </c>
      <c r="I172" s="151">
        <v>372000</v>
      </c>
      <c r="J172" s="151">
        <v>372000</v>
      </c>
      <c r="K172" s="172"/>
    </row>
    <row r="173" spans="1:11" ht="18.899999999999999" customHeight="1">
      <c r="A173" s="132" t="s">
        <v>360</v>
      </c>
      <c r="B173" s="149" t="s">
        <v>71</v>
      </c>
      <c r="C173" s="150">
        <v>12</v>
      </c>
      <c r="D173" s="133" t="s">
        <v>369</v>
      </c>
      <c r="E173" s="150" t="s">
        <v>70</v>
      </c>
      <c r="F173" s="132"/>
      <c r="G173" s="151">
        <v>350000</v>
      </c>
      <c r="H173" s="151"/>
      <c r="I173" s="151"/>
      <c r="J173" s="151">
        <v>0</v>
      </c>
      <c r="K173" s="172"/>
    </row>
    <row r="174" spans="1:11" ht="18.899999999999999" customHeight="1">
      <c r="A174" s="132" t="s">
        <v>361</v>
      </c>
      <c r="B174" s="149" t="s">
        <v>71</v>
      </c>
      <c r="C174" s="150">
        <v>12</v>
      </c>
      <c r="D174" s="133" t="s">
        <v>370</v>
      </c>
      <c r="E174" s="150" t="s">
        <v>70</v>
      </c>
      <c r="F174" s="132"/>
      <c r="G174" s="151">
        <v>1995000</v>
      </c>
      <c r="H174" s="151">
        <v>1995000</v>
      </c>
      <c r="I174" s="151">
        <v>1995000</v>
      </c>
      <c r="J174" s="151">
        <v>1995000</v>
      </c>
      <c r="K174" s="172" t="s">
        <v>70</v>
      </c>
    </row>
    <row r="175" spans="1:11" ht="18.899999999999999" customHeight="1">
      <c r="A175" s="132" t="s">
        <v>362</v>
      </c>
      <c r="B175" s="149" t="s">
        <v>71</v>
      </c>
      <c r="C175" s="150">
        <v>12</v>
      </c>
      <c r="D175" s="447" t="s">
        <v>479</v>
      </c>
      <c r="E175" s="150" t="s">
        <v>70</v>
      </c>
      <c r="F175" s="132"/>
      <c r="G175" s="151">
        <v>540000</v>
      </c>
      <c r="H175" s="151">
        <v>0</v>
      </c>
      <c r="I175" s="151">
        <v>0</v>
      </c>
      <c r="J175" s="151">
        <v>0</v>
      </c>
      <c r="K175" s="172" t="s">
        <v>70</v>
      </c>
    </row>
    <row r="176" spans="1:11" ht="18.899999999999999" customHeight="1">
      <c r="A176" s="132" t="s">
        <v>363</v>
      </c>
      <c r="B176" s="149" t="s">
        <v>71</v>
      </c>
      <c r="C176" s="150">
        <v>12</v>
      </c>
      <c r="D176" s="133" t="s">
        <v>372</v>
      </c>
      <c r="E176" s="150" t="s">
        <v>70</v>
      </c>
      <c r="F176" s="132"/>
      <c r="G176" s="151">
        <v>90000</v>
      </c>
      <c r="H176" s="151">
        <v>0</v>
      </c>
      <c r="I176" s="151">
        <v>0</v>
      </c>
      <c r="J176" s="151">
        <v>0</v>
      </c>
      <c r="K176" s="172"/>
    </row>
    <row r="177" spans="1:11" ht="18.899999999999999" customHeight="1">
      <c r="A177" s="167" t="s">
        <v>364</v>
      </c>
      <c r="B177" s="149" t="s">
        <v>71</v>
      </c>
      <c r="C177" s="150">
        <v>12</v>
      </c>
      <c r="D177" s="133" t="s">
        <v>373</v>
      </c>
      <c r="E177" s="150" t="s">
        <v>70</v>
      </c>
      <c r="F177" s="132"/>
      <c r="G177" s="151">
        <v>300000</v>
      </c>
      <c r="H177" s="151"/>
      <c r="I177" s="151"/>
      <c r="J177" s="151"/>
      <c r="K177" s="172"/>
    </row>
    <row r="178" spans="1:11" ht="18.899999999999999" customHeight="1">
      <c r="A178" s="471">
        <v>22</v>
      </c>
      <c r="B178" s="471"/>
      <c r="C178" s="471"/>
      <c r="D178" s="373"/>
      <c r="E178" s="373"/>
      <c r="F178" s="373"/>
      <c r="G178" s="472"/>
      <c r="H178" s="472"/>
      <c r="I178" s="472"/>
      <c r="J178" s="472">
        <v>9.9999999999999998E-67</v>
      </c>
      <c r="K178" s="172"/>
    </row>
    <row r="179" spans="1:11" ht="18.899999999999999" customHeight="1">
      <c r="A179" s="473"/>
      <c r="B179" s="473"/>
      <c r="C179" s="473"/>
      <c r="D179" s="474"/>
      <c r="E179" s="474"/>
      <c r="F179" s="474"/>
      <c r="G179" s="475"/>
      <c r="H179" s="475"/>
      <c r="I179" s="475"/>
      <c r="J179" s="475"/>
      <c r="K179" s="476"/>
    </row>
    <row r="180" spans="1:11" ht="18.899999999999999" customHeight="1">
      <c r="A180" s="408" t="s">
        <v>48</v>
      </c>
      <c r="B180" s="409"/>
      <c r="C180" s="410"/>
      <c r="D180" s="411"/>
      <c r="E180" s="411"/>
      <c r="F180" s="411"/>
      <c r="G180" s="477"/>
      <c r="H180" s="477"/>
      <c r="I180" s="477"/>
      <c r="J180" s="477"/>
      <c r="K180" s="451"/>
    </row>
    <row r="181" spans="1:11" ht="18.899999999999999" customHeight="1">
      <c r="A181" s="430"/>
      <c r="B181" s="430"/>
      <c r="C181" s="430"/>
      <c r="D181" s="321" t="s">
        <v>420</v>
      </c>
      <c r="E181" s="321"/>
      <c r="F181" s="321"/>
      <c r="G181" s="435">
        <v>-1750000</v>
      </c>
      <c r="H181" s="435">
        <v>-2750000</v>
      </c>
      <c r="I181" s="435"/>
      <c r="J181" s="435"/>
      <c r="K181" s="172"/>
    </row>
    <row r="182" spans="1:11" ht="18.899999999999999" customHeight="1">
      <c r="A182" s="430"/>
      <c r="B182" s="430"/>
      <c r="C182" s="430"/>
      <c r="D182" s="478" t="s">
        <v>421</v>
      </c>
      <c r="E182" s="321"/>
      <c r="F182" s="321"/>
      <c r="G182" s="435">
        <v>1935000</v>
      </c>
      <c r="H182" s="435">
        <v>1675000</v>
      </c>
      <c r="I182" s="435">
        <v>1875000</v>
      </c>
      <c r="J182" s="435">
        <v>600000</v>
      </c>
      <c r="K182" s="172"/>
    </row>
    <row r="183" spans="1:11" ht="18.899999999999999" customHeight="1">
      <c r="A183" s="430"/>
      <c r="B183" s="430"/>
      <c r="C183" s="430"/>
      <c r="D183" s="321"/>
      <c r="E183" s="321"/>
      <c r="F183" s="321"/>
      <c r="G183" s="435"/>
      <c r="H183" s="435"/>
      <c r="I183" s="435"/>
      <c r="J183" s="435"/>
      <c r="K183" s="172" t="s">
        <v>85</v>
      </c>
    </row>
    <row r="184" spans="1:11" ht="18.899999999999999" customHeight="1">
      <c r="A184" s="430"/>
      <c r="B184" s="430"/>
      <c r="C184" s="430"/>
      <c r="D184" s="321"/>
      <c r="E184" s="321"/>
      <c r="F184" s="321"/>
      <c r="G184" s="435"/>
      <c r="H184" s="435"/>
      <c r="I184" s="435"/>
      <c r="J184" s="435"/>
      <c r="K184" s="172" t="s">
        <v>85</v>
      </c>
    </row>
    <row r="185" spans="1:11" ht="18.899999999999999" customHeight="1">
      <c r="A185" s="430"/>
      <c r="B185" s="430"/>
      <c r="C185" s="430"/>
      <c r="D185" s="321" t="s">
        <v>143</v>
      </c>
      <c r="E185" s="321"/>
      <c r="F185" s="321"/>
      <c r="G185" s="435">
        <v>150000</v>
      </c>
      <c r="H185" s="435">
        <v>150000</v>
      </c>
      <c r="I185" s="435">
        <v>150000</v>
      </c>
      <c r="J185" s="435">
        <v>150000</v>
      </c>
      <c r="K185" s="172" t="s">
        <v>70</v>
      </c>
    </row>
    <row r="186" spans="1:11" ht="18.899999999999999" customHeight="1">
      <c r="A186" s="430"/>
      <c r="B186" s="430"/>
      <c r="C186" s="430"/>
      <c r="D186" s="478" t="s">
        <v>480</v>
      </c>
      <c r="E186" s="321"/>
      <c r="F186" s="321"/>
      <c r="G186" s="435" t="s">
        <v>85</v>
      </c>
      <c r="H186" s="435">
        <v>1935000</v>
      </c>
      <c r="I186" s="435">
        <v>1675000</v>
      </c>
      <c r="J186" s="435">
        <v>1875000</v>
      </c>
      <c r="K186" s="172" t="s">
        <v>70</v>
      </c>
    </row>
    <row r="187" spans="1:11" ht="18.899999999999999" customHeight="1">
      <c r="A187" s="430"/>
      <c r="B187" s="430"/>
      <c r="C187" s="430"/>
      <c r="D187" s="321" t="s">
        <v>43</v>
      </c>
      <c r="E187" s="321"/>
      <c r="F187" s="321"/>
      <c r="G187" s="435"/>
      <c r="H187" s="435"/>
      <c r="I187" s="435"/>
      <c r="J187" s="435"/>
      <c r="K187" s="172"/>
    </row>
    <row r="188" spans="1:11" ht="18.899999999999999" customHeight="1">
      <c r="A188" s="430"/>
      <c r="B188" s="430"/>
      <c r="C188" s="430"/>
      <c r="D188" s="321" t="s">
        <v>44</v>
      </c>
      <c r="E188" s="321"/>
      <c r="F188" s="321"/>
      <c r="G188" s="435"/>
      <c r="H188" s="435"/>
      <c r="I188" s="435"/>
      <c r="J188" s="435"/>
      <c r="K188" s="172"/>
    </row>
    <row r="189" spans="1:11" ht="18.899999999999999" customHeight="1">
      <c r="A189" s="430"/>
      <c r="B189" s="430"/>
      <c r="C189" s="430"/>
      <c r="D189" s="321" t="s">
        <v>45</v>
      </c>
      <c r="E189" s="321"/>
      <c r="F189" s="321"/>
      <c r="G189" s="435"/>
      <c r="H189" s="435"/>
      <c r="I189" s="435"/>
      <c r="J189" s="435"/>
      <c r="K189" s="172"/>
    </row>
    <row r="190" spans="1:11" ht="18.899999999999999" customHeight="1" thickBot="1">
      <c r="A190" s="437"/>
      <c r="B190" s="437"/>
      <c r="C190" s="437"/>
      <c r="D190" s="322" t="s">
        <v>46</v>
      </c>
      <c r="E190" s="322"/>
      <c r="F190" s="322"/>
      <c r="G190" s="438"/>
      <c r="H190" s="438"/>
      <c r="I190" s="438"/>
      <c r="J190" s="438"/>
      <c r="K190" s="172"/>
    </row>
    <row r="191" spans="1:11" ht="18.899999999999999" customHeight="1">
      <c r="A191" s="429"/>
      <c r="B191" s="429"/>
      <c r="C191" s="429"/>
      <c r="D191" s="439" t="s">
        <v>353</v>
      </c>
      <c r="E191" s="439"/>
      <c r="F191" s="439"/>
      <c r="G191" s="440">
        <f>SUM(G183:G190)</f>
        <v>150000</v>
      </c>
      <c r="H191" s="440">
        <f>SUM(H183:H190)</f>
        <v>2085000</v>
      </c>
      <c r="I191" s="440">
        <f>SUM(I183:I190)</f>
        <v>1825000</v>
      </c>
      <c r="J191" s="440">
        <f>SUM(J183:J190)</f>
        <v>2025000</v>
      </c>
      <c r="K191" s="175"/>
    </row>
    <row r="192" spans="1:11" ht="18" hidden="1" customHeight="1">
      <c r="A192" s="479" t="s">
        <v>40</v>
      </c>
      <c r="B192" s="368"/>
      <c r="C192" s="334"/>
      <c r="D192" s="364"/>
      <c r="E192" s="364"/>
      <c r="F192" s="364"/>
      <c r="G192" s="333"/>
      <c r="H192" s="333"/>
      <c r="I192" s="333"/>
      <c r="J192" s="333"/>
      <c r="K192" s="175"/>
    </row>
    <row r="193" spans="1:11" ht="18" hidden="1" customHeight="1">
      <c r="A193" s="371"/>
      <c r="B193" s="368"/>
      <c r="C193" s="334"/>
      <c r="D193" s="373" t="s">
        <v>77</v>
      </c>
      <c r="E193" s="373"/>
      <c r="F193" s="373"/>
      <c r="G193" s="347">
        <f>SUMIF($K$74:$K$120,"X",G74:G120)</f>
        <v>-7315000</v>
      </c>
      <c r="H193" s="347">
        <f>SUMIF($K$74:$K$120,"X",H74:H120)</f>
        <v>-13840000</v>
      </c>
      <c r="I193" s="347">
        <f>SUMIF($K$74:$K$120,"X",I74:I120)</f>
        <v>-13940000</v>
      </c>
      <c r="J193" s="347">
        <f>SUMIF($K$74:$K$120,"X",J74:J120)</f>
        <v>-13990000</v>
      </c>
      <c r="K193" s="175"/>
    </row>
    <row r="194" spans="1:11" ht="18" hidden="1" customHeight="1">
      <c r="A194" s="334"/>
      <c r="B194" s="334"/>
      <c r="C194" s="334"/>
      <c r="D194" s="373" t="s">
        <v>53</v>
      </c>
      <c r="E194" s="373"/>
      <c r="F194" s="373"/>
      <c r="G194" s="347">
        <f>SUMIF($K$128:$K$160,"X",G128:G160)</f>
        <v>3875000</v>
      </c>
      <c r="H194" s="347">
        <f>SUMIF($K$128:$K$160,"X",H128:H160)</f>
        <v>4360000</v>
      </c>
      <c r="I194" s="347">
        <f>SUMIF($K$128:$K$160,"X",I128:I160)</f>
        <v>3850000</v>
      </c>
      <c r="J194" s="347">
        <f>SUMIF($K$128:$K$160,"X",J128:J160)</f>
        <v>3710000</v>
      </c>
      <c r="K194" s="334"/>
    </row>
    <row r="195" spans="1:11" ht="18" hidden="1" customHeight="1">
      <c r="A195" s="334"/>
      <c r="B195" s="334"/>
      <c r="C195" s="334"/>
      <c r="D195" s="373" t="s">
        <v>54</v>
      </c>
      <c r="E195" s="373"/>
      <c r="F195" s="373"/>
      <c r="G195" s="347">
        <f>SUMIF($K$165:$K$190,"x",G165:G190)</f>
        <v>2685000</v>
      </c>
      <c r="H195" s="347">
        <f>SUMIF($K$165:$K$190,"x",H165:H190)</f>
        <v>6080000</v>
      </c>
      <c r="I195" s="347">
        <f>SUMIF($K$165:$K$190,"x",I165:I190)</f>
        <v>5820000</v>
      </c>
      <c r="J195" s="347">
        <f>SUMIF($K$165:$K$190,"x",J165:J190)</f>
        <v>6020000</v>
      </c>
      <c r="K195" s="334"/>
    </row>
    <row r="196" spans="1:11" ht="18" hidden="1" customHeight="1">
      <c r="A196" s="334"/>
      <c r="B196" s="334"/>
      <c r="C196" s="334"/>
      <c r="D196" s="21" t="s">
        <v>55</v>
      </c>
      <c r="E196" s="21"/>
      <c r="F196" s="21"/>
      <c r="G196" s="54">
        <f>SUM(G193:G195)</f>
        <v>-755000</v>
      </c>
      <c r="H196" s="54">
        <f t="shared" ref="H196:J196" si="4">SUM(H193:H195)</f>
        <v>-3400000</v>
      </c>
      <c r="I196" s="54">
        <f t="shared" si="4"/>
        <v>-4270000</v>
      </c>
      <c r="J196" s="54">
        <f t="shared" si="4"/>
        <v>-4260000</v>
      </c>
      <c r="K196" s="334"/>
    </row>
    <row r="197" spans="1:11" ht="18" hidden="1" customHeight="1">
      <c r="A197" s="334"/>
      <c r="B197" s="334"/>
      <c r="C197" s="334"/>
      <c r="D197" s="364"/>
      <c r="E197" s="364"/>
      <c r="F197" s="364"/>
      <c r="G197" s="333"/>
      <c r="H197" s="333"/>
      <c r="I197" s="333"/>
      <c r="J197" s="333"/>
      <c r="K197" s="334"/>
    </row>
    <row r="198" spans="1:11" ht="18" hidden="1" customHeight="1">
      <c r="A198" s="334"/>
      <c r="B198" s="334"/>
      <c r="C198" s="334"/>
      <c r="D198" s="233" t="s">
        <v>250</v>
      </c>
      <c r="E198" s="356"/>
      <c r="F198" s="356"/>
      <c r="G198" s="480"/>
      <c r="H198" s="480"/>
      <c r="I198" s="480"/>
      <c r="J198" s="480"/>
      <c r="K198" s="334"/>
    </row>
    <row r="199" spans="1:11" ht="18" hidden="1" customHeight="1">
      <c r="A199" s="334"/>
      <c r="B199" s="334"/>
      <c r="C199" s="334"/>
      <c r="D199" s="481" t="s">
        <v>251</v>
      </c>
      <c r="E199" s="356"/>
      <c r="F199" s="356"/>
      <c r="G199" s="482">
        <v>17741700</v>
      </c>
      <c r="H199" s="482">
        <v>19293600</v>
      </c>
      <c r="I199" s="482">
        <v>12757600</v>
      </c>
      <c r="J199" s="482">
        <v>21648100</v>
      </c>
      <c r="K199" s="334"/>
    </row>
    <row r="200" spans="1:11" ht="18" hidden="1" customHeight="1">
      <c r="A200" s="334"/>
      <c r="B200" s="334"/>
      <c r="C200" s="334"/>
      <c r="D200" s="481" t="s">
        <v>54</v>
      </c>
      <c r="E200" s="356"/>
      <c r="F200" s="356"/>
      <c r="G200" s="483">
        <f>SUM(G195)</f>
        <v>2685000</v>
      </c>
      <c r="H200" s="483">
        <f t="shared" ref="H200:J200" si="5">SUM(H195)</f>
        <v>6080000</v>
      </c>
      <c r="I200" s="483">
        <f t="shared" si="5"/>
        <v>5820000</v>
      </c>
      <c r="J200" s="483">
        <f t="shared" si="5"/>
        <v>6020000</v>
      </c>
      <c r="K200" s="334"/>
    </row>
    <row r="201" spans="1:11" ht="18" hidden="1" customHeight="1">
      <c r="A201" s="334"/>
      <c r="B201" s="334"/>
      <c r="C201" s="334"/>
      <c r="D201" s="233" t="s">
        <v>253</v>
      </c>
      <c r="E201" s="484"/>
      <c r="F201" s="484"/>
      <c r="G201" s="485">
        <f>SUM(G199:G200)</f>
        <v>20426700</v>
      </c>
      <c r="H201" s="485">
        <f t="shared" ref="H201:J201" si="6">SUM(H199:H200)</f>
        <v>25373600</v>
      </c>
      <c r="I201" s="485">
        <f t="shared" si="6"/>
        <v>18577600</v>
      </c>
      <c r="J201" s="485">
        <f t="shared" si="6"/>
        <v>27668100</v>
      </c>
      <c r="K201" s="334"/>
    </row>
    <row r="202" spans="1:11" ht="18" hidden="1" customHeight="1">
      <c r="A202" s="334"/>
      <c r="B202" s="334"/>
      <c r="C202" s="334"/>
      <c r="D202" s="373" t="s">
        <v>342</v>
      </c>
      <c r="E202" s="356"/>
      <c r="F202" s="356"/>
      <c r="G202" s="486">
        <v>43943418</v>
      </c>
      <c r="H202" s="486">
        <v>43943418</v>
      </c>
      <c r="I202" s="486">
        <v>43943418</v>
      </c>
      <c r="J202" s="486">
        <v>43943418</v>
      </c>
      <c r="K202" s="334"/>
    </row>
    <row r="203" spans="1:11" ht="18" hidden="1" customHeight="1">
      <c r="A203" s="334"/>
      <c r="B203" s="334"/>
      <c r="C203" s="334"/>
      <c r="D203" s="21" t="s">
        <v>254</v>
      </c>
      <c r="E203" s="484"/>
      <c r="F203" s="484"/>
      <c r="G203" s="485">
        <f t="shared" ref="G203:J203" si="7">SUM(G202-G201)</f>
        <v>23516718</v>
      </c>
      <c r="H203" s="485">
        <f t="shared" si="7"/>
        <v>18569818</v>
      </c>
      <c r="I203" s="485">
        <f t="shared" si="7"/>
        <v>25365818</v>
      </c>
      <c r="J203" s="485">
        <f t="shared" si="7"/>
        <v>16275318</v>
      </c>
      <c r="K203" s="334"/>
    </row>
    <row r="204" spans="1:11" ht="18" hidden="1" customHeight="1">
      <c r="A204" s="334"/>
      <c r="B204" s="334"/>
      <c r="C204" s="334"/>
      <c r="D204" s="364"/>
      <c r="E204" s="364"/>
      <c r="F204" s="364"/>
      <c r="G204" s="333"/>
      <c r="H204" s="333"/>
      <c r="I204" s="333"/>
      <c r="J204" s="333"/>
      <c r="K204" s="334"/>
    </row>
    <row r="205" spans="1:11" ht="18" hidden="1" customHeight="1">
      <c r="A205" s="334"/>
      <c r="B205" s="334"/>
      <c r="C205" s="334"/>
      <c r="D205" s="364"/>
      <c r="E205" s="364"/>
      <c r="F205" s="364"/>
      <c r="G205" s="333"/>
      <c r="H205" s="333"/>
      <c r="I205" s="333"/>
      <c r="J205" s="333"/>
      <c r="K205" s="334"/>
    </row>
    <row r="206" spans="1:11" ht="18" hidden="1" customHeight="1">
      <c r="A206" s="334"/>
      <c r="B206" s="334"/>
      <c r="C206" s="334"/>
      <c r="D206" s="21" t="s">
        <v>179</v>
      </c>
      <c r="E206" s="21"/>
      <c r="F206" s="21"/>
      <c r="G206" s="54">
        <f>G60</f>
        <v>-6035259</v>
      </c>
      <c r="H206" s="54">
        <f>H60</f>
        <v>3150099</v>
      </c>
      <c r="I206" s="54">
        <f>I60</f>
        <v>-12077698</v>
      </c>
      <c r="J206" s="54">
        <f>J60</f>
        <v>-4390261</v>
      </c>
      <c r="K206" s="334"/>
    </row>
    <row r="207" spans="1:11" ht="18" hidden="1" customHeight="1">
      <c r="A207" s="334"/>
      <c r="B207" s="334"/>
      <c r="C207" s="334"/>
      <c r="D207" s="364"/>
      <c r="E207" s="364"/>
      <c r="F207" s="364"/>
      <c r="G207" s="333"/>
      <c r="H207" s="333"/>
      <c r="I207" s="333"/>
      <c r="J207" s="333"/>
      <c r="K207" s="334"/>
    </row>
    <row r="208" spans="1:11" ht="18" hidden="1" customHeight="1">
      <c r="A208" s="334"/>
      <c r="B208" s="334"/>
      <c r="C208" s="334"/>
      <c r="D208" s="364"/>
      <c r="E208" s="364"/>
      <c r="F208" s="364"/>
      <c r="G208" s="333"/>
      <c r="H208" s="333"/>
      <c r="I208" s="333"/>
      <c r="J208" s="333"/>
      <c r="K208" s="334"/>
    </row>
    <row r="209" spans="1:11" ht="18" hidden="1" customHeight="1">
      <c r="A209" s="334"/>
      <c r="B209" s="334"/>
      <c r="C209" s="333"/>
      <c r="D209" s="336" t="s">
        <v>10</v>
      </c>
      <c r="E209" s="336"/>
      <c r="F209" s="336"/>
      <c r="G209" s="487"/>
      <c r="H209" s="456"/>
      <c r="I209" s="456"/>
      <c r="J209" s="488"/>
      <c r="K209" s="334"/>
    </row>
    <row r="210" spans="1:11" ht="18" hidden="1" customHeight="1">
      <c r="A210" s="334"/>
      <c r="B210" s="334"/>
      <c r="C210" s="333"/>
      <c r="D210" s="489" t="s">
        <v>6</v>
      </c>
      <c r="E210" s="489"/>
      <c r="F210" s="489"/>
      <c r="G210" s="417">
        <v>2020</v>
      </c>
      <c r="H210" s="417">
        <v>2021</v>
      </c>
      <c r="I210" s="417">
        <v>2022</v>
      </c>
      <c r="J210" s="417">
        <v>2023</v>
      </c>
      <c r="K210" s="334"/>
    </row>
    <row r="211" spans="1:11" ht="18" hidden="1" customHeight="1">
      <c r="A211" s="334"/>
      <c r="B211" s="334"/>
      <c r="C211" s="333"/>
      <c r="D211" s="489" t="s">
        <v>7</v>
      </c>
      <c r="E211" s="489"/>
      <c r="F211" s="489"/>
      <c r="G211" s="490">
        <v>30723818</v>
      </c>
      <c r="H211" s="491">
        <f>G213</f>
        <v>24688559</v>
      </c>
      <c r="I211" s="491">
        <f>SUM(H213)</f>
        <v>27838658</v>
      </c>
      <c r="J211" s="491">
        <f>SUM(I213)</f>
        <v>15760960</v>
      </c>
      <c r="K211" s="492"/>
    </row>
    <row r="212" spans="1:11" ht="18" hidden="1" customHeight="1">
      <c r="A212" s="334"/>
      <c r="B212" s="334"/>
      <c r="C212" s="333"/>
      <c r="D212" s="489" t="s">
        <v>8</v>
      </c>
      <c r="E212" s="489"/>
      <c r="F212" s="489"/>
      <c r="G212" s="486">
        <f>G60</f>
        <v>-6035259</v>
      </c>
      <c r="H212" s="486">
        <f>H60</f>
        <v>3150099</v>
      </c>
      <c r="I212" s="486">
        <f>I60</f>
        <v>-12077698</v>
      </c>
      <c r="J212" s="486">
        <f>J60</f>
        <v>-4390261</v>
      </c>
      <c r="K212" s="334"/>
    </row>
    <row r="213" spans="1:11" ht="18" hidden="1" customHeight="1">
      <c r="A213" s="334"/>
      <c r="B213" s="334"/>
      <c r="C213" s="333"/>
      <c r="D213" s="489" t="s">
        <v>9</v>
      </c>
      <c r="E213" s="489"/>
      <c r="F213" s="489"/>
      <c r="G213" s="485">
        <f>G211+G212</f>
        <v>24688559</v>
      </c>
      <c r="H213" s="493">
        <f>SUM(H211:H212)</f>
        <v>27838658</v>
      </c>
      <c r="I213" s="493">
        <f>SUM(I211:I212)</f>
        <v>15760960</v>
      </c>
      <c r="J213" s="493">
        <f>SUM(J211:J212)</f>
        <v>11370699</v>
      </c>
      <c r="K213" s="334"/>
    </row>
    <row r="214" spans="1:11" ht="18" hidden="1" customHeight="1">
      <c r="A214" s="334"/>
      <c r="B214" s="334"/>
      <c r="C214" s="333"/>
      <c r="D214" s="494"/>
      <c r="E214" s="494"/>
      <c r="F214" s="494"/>
      <c r="G214" s="495"/>
      <c r="H214" s="496"/>
      <c r="I214" s="496"/>
      <c r="J214" s="496"/>
      <c r="K214" s="334"/>
    </row>
    <row r="215" spans="1:11" ht="18" hidden="1" customHeight="1">
      <c r="A215" s="334"/>
      <c r="B215" s="334"/>
      <c r="C215" s="334"/>
      <c r="D215" s="364"/>
      <c r="E215" s="364"/>
      <c r="F215" s="364"/>
      <c r="G215" s="333"/>
      <c r="H215" s="333"/>
      <c r="I215" s="333"/>
      <c r="J215" s="333"/>
      <c r="K215" s="334"/>
    </row>
    <row r="216" spans="1:11" ht="18" hidden="1" customHeight="1">
      <c r="A216" s="334"/>
      <c r="B216" s="334"/>
      <c r="C216" s="334"/>
      <c r="D216" s="497" t="s">
        <v>98</v>
      </c>
      <c r="E216" s="373"/>
      <c r="F216" s="373"/>
      <c r="G216" s="498"/>
      <c r="H216" s="333" t="s">
        <v>85</v>
      </c>
      <c r="I216" s="333" t="s">
        <v>85</v>
      </c>
      <c r="J216" s="333" t="s">
        <v>85</v>
      </c>
      <c r="K216" s="334"/>
    </row>
    <row r="217" spans="1:11" ht="18" hidden="1" customHeight="1">
      <c r="A217" s="334"/>
      <c r="B217" s="334"/>
      <c r="C217" s="334"/>
      <c r="D217" s="373" t="s">
        <v>96</v>
      </c>
      <c r="E217" s="373"/>
      <c r="F217" s="373"/>
      <c r="G217" s="486">
        <v>671888000</v>
      </c>
      <c r="H217" s="499"/>
      <c r="I217" s="367"/>
      <c r="J217" s="367"/>
      <c r="K217" s="500"/>
    </row>
    <row r="218" spans="1:11" ht="18" hidden="1" customHeight="1">
      <c r="A218" s="334"/>
      <c r="B218" s="334"/>
      <c r="C218" s="334"/>
      <c r="D218" s="373" t="s">
        <v>349</v>
      </c>
      <c r="E218" s="373"/>
      <c r="F218" s="373"/>
      <c r="G218" s="486">
        <f>SUM(G58)</f>
        <v>0</v>
      </c>
      <c r="H218" s="499"/>
      <c r="I218" s="367"/>
      <c r="J218" s="367"/>
      <c r="K218" s="500"/>
    </row>
    <row r="219" spans="1:11" ht="18" hidden="1" customHeight="1">
      <c r="A219" s="335"/>
      <c r="B219" s="335"/>
      <c r="C219" s="335"/>
      <c r="D219" s="501" t="s">
        <v>97</v>
      </c>
      <c r="E219" s="501"/>
      <c r="F219" s="501"/>
      <c r="G219" s="502" t="e">
        <f>IF(#REF!="x",G193+G194,G193+G194)</f>
        <v>#REF!</v>
      </c>
      <c r="H219" s="503"/>
      <c r="I219" s="503"/>
      <c r="J219" s="503"/>
      <c r="K219" s="335"/>
    </row>
    <row r="220" spans="1:11" ht="18" hidden="1" customHeight="1">
      <c r="A220" s="335"/>
      <c r="B220" s="335"/>
      <c r="C220" s="335"/>
      <c r="D220" s="504" t="s">
        <v>95</v>
      </c>
      <c r="E220" s="504"/>
      <c r="F220" s="504"/>
      <c r="G220" s="485" t="e">
        <f>SUM(G217:G219)</f>
        <v>#REF!</v>
      </c>
      <c r="H220" s="505"/>
      <c r="I220" s="338"/>
      <c r="J220" s="506"/>
      <c r="K220" s="335"/>
    </row>
    <row r="221" spans="1:11" ht="18" hidden="1" customHeight="1">
      <c r="A221" s="335"/>
      <c r="B221" s="335"/>
      <c r="C221" s="335"/>
      <c r="D221" s="501"/>
      <c r="E221" s="501"/>
      <c r="F221" s="501"/>
      <c r="G221" s="507"/>
      <c r="H221" s="506"/>
      <c r="I221" s="506"/>
      <c r="J221" s="506"/>
      <c r="K221" s="335"/>
    </row>
    <row r="222" spans="1:11" ht="18" hidden="1" customHeight="1">
      <c r="A222" s="335"/>
      <c r="B222" s="335"/>
      <c r="C222" s="335"/>
      <c r="D222" s="504" t="s">
        <v>94</v>
      </c>
      <c r="E222" s="504"/>
      <c r="F222" s="504"/>
      <c r="G222" s="485">
        <v>652497815</v>
      </c>
      <c r="H222" s="499"/>
      <c r="I222" s="338"/>
      <c r="J222" s="506"/>
      <c r="K222" s="335"/>
    </row>
    <row r="223" spans="1:11" ht="18" hidden="1" customHeight="1">
      <c r="A223" s="335"/>
      <c r="B223" s="335"/>
      <c r="C223" s="335"/>
      <c r="D223" s="504" t="s">
        <v>170</v>
      </c>
      <c r="E223" s="504"/>
      <c r="F223" s="504"/>
      <c r="G223" s="508" t="e">
        <f>SUM(G222-G220)</f>
        <v>#REF!</v>
      </c>
      <c r="H223" s="338"/>
      <c r="I223" s="509"/>
      <c r="J223" s="506"/>
      <c r="K223" s="335"/>
    </row>
    <row r="224" spans="1:11" ht="18" hidden="1" customHeight="1">
      <c r="A224" s="335"/>
      <c r="B224" s="335"/>
      <c r="C224" s="335"/>
      <c r="D224" s="510"/>
      <c r="E224" s="510"/>
      <c r="F224" s="510"/>
      <c r="G224" s="511"/>
      <c r="H224" s="338"/>
      <c r="I224" s="509"/>
      <c r="J224" s="506"/>
      <c r="K224" s="335"/>
    </row>
    <row r="225" spans="1:11" ht="18" hidden="1" customHeight="1">
      <c r="A225" s="335"/>
      <c r="B225" s="335"/>
      <c r="C225" s="335"/>
      <c r="D225" s="337"/>
      <c r="E225" s="337"/>
      <c r="F225" s="337"/>
      <c r="G225" s="338"/>
      <c r="H225" s="338"/>
      <c r="I225" s="338"/>
      <c r="J225" s="506"/>
      <c r="K225" s="335"/>
    </row>
    <row r="226" spans="1:11" ht="18" hidden="1" customHeight="1">
      <c r="A226" s="335"/>
      <c r="B226" s="335"/>
      <c r="C226" s="335"/>
      <c r="D226" s="504" t="s">
        <v>183</v>
      </c>
      <c r="E226" s="401"/>
      <c r="F226" s="401"/>
      <c r="G226" s="465"/>
      <c r="H226" s="333"/>
      <c r="I226" s="333"/>
      <c r="J226" s="333"/>
      <c r="K226" s="335"/>
    </row>
    <row r="227" spans="1:11" ht="18" hidden="1" customHeight="1">
      <c r="A227" s="335"/>
      <c r="B227" s="335"/>
      <c r="C227" s="335"/>
      <c r="D227" s="373" t="s">
        <v>185</v>
      </c>
      <c r="E227" s="401"/>
      <c r="F227" s="401"/>
      <c r="G227" s="512">
        <v>-7918740</v>
      </c>
      <c r="H227" s="512">
        <v>-9955164</v>
      </c>
      <c r="I227" s="512">
        <v>-11083205</v>
      </c>
      <c r="J227" s="512">
        <v>-16995096</v>
      </c>
      <c r="K227" s="513"/>
    </row>
    <row r="228" spans="1:11" s="55" customFormat="1" ht="18" hidden="1" customHeight="1">
      <c r="A228" s="335"/>
      <c r="B228" s="335"/>
      <c r="C228" s="335"/>
      <c r="D228" s="373" t="s">
        <v>182</v>
      </c>
      <c r="E228" s="401"/>
      <c r="F228" s="401"/>
      <c r="G228" s="486">
        <f>SUM(G193+G194)</f>
        <v>-3440000</v>
      </c>
      <c r="H228" s="486">
        <f>SUM(H193+H194)</f>
        <v>-9480000</v>
      </c>
      <c r="I228" s="486">
        <f>SUM(I193+I194)</f>
        <v>-10090000</v>
      </c>
      <c r="J228" s="486">
        <f>SUM(J193+J194)</f>
        <v>-10280000</v>
      </c>
      <c r="K228" s="335"/>
    </row>
    <row r="229" spans="1:11" s="55" customFormat="1" ht="18" hidden="1" customHeight="1">
      <c r="A229" s="335"/>
      <c r="B229" s="335"/>
      <c r="C229" s="335"/>
      <c r="D229" s="21" t="s">
        <v>194</v>
      </c>
      <c r="E229" s="514"/>
      <c r="F229" s="514"/>
      <c r="G229" s="508">
        <f>SUM(G227:G228)</f>
        <v>-11358740</v>
      </c>
      <c r="H229" s="508">
        <f t="shared" ref="H229:J229" si="8">SUM(H227:H228)</f>
        <v>-19435164</v>
      </c>
      <c r="I229" s="508">
        <f t="shared" si="8"/>
        <v>-21173205</v>
      </c>
      <c r="J229" s="508">
        <f t="shared" si="8"/>
        <v>-27275096</v>
      </c>
      <c r="K229" s="335"/>
    </row>
    <row r="230" spans="1:11" s="55" customFormat="1" ht="45.75" hidden="1" customHeight="1">
      <c r="A230" s="335"/>
      <c r="B230" s="335"/>
      <c r="C230" s="335"/>
      <c r="D230" s="337" t="s">
        <v>184</v>
      </c>
      <c r="E230" s="337"/>
      <c r="F230" s="337"/>
      <c r="G230" s="338"/>
      <c r="H230" s="338"/>
      <c r="I230" s="509"/>
      <c r="J230" s="338"/>
      <c r="K230" s="335"/>
    </row>
    <row r="231" spans="1:11" ht="18" hidden="1" customHeight="1">
      <c r="A231" s="2"/>
      <c r="B231" s="2"/>
      <c r="C231" s="2"/>
    </row>
    <row r="232" spans="1:11" s="55" customFormat="1" ht="18" customHeight="1">
      <c r="D232" s="4"/>
      <c r="E232" s="4"/>
      <c r="F232" s="4"/>
      <c r="G232" s="220"/>
      <c r="H232" s="220"/>
      <c r="I232" s="220"/>
      <c r="J232" s="220"/>
    </row>
    <row r="233" spans="1:11" ht="18" customHeight="1">
      <c r="A233" s="2"/>
      <c r="B233" s="2"/>
      <c r="C233" s="2"/>
    </row>
  </sheetData>
  <protectedRanges>
    <protectedRange algorithmName="SHA-512" hashValue="CpuTbvdFRJSrjp46+9T17+tzK3QaAyV9l7Fe6AAg6L1vuD1f+A28Vwk5R71/T/8CcA3gbROeI/fXswNLTHHUGw==" saltValue="E34ZIjcfegMUlahzVTJe5g==" spinCount="100000" sqref="K52 F14:F28" name="Område16"/>
    <protectedRange algorithmName="SHA-512" hashValue="t0yZiD5F+YQCZHshnM8vlBNPTUrdwy2dxQeXdKt1UIqgVZwjaBr75z03fukP0mkoHo7u8zl0OB5qj8kItuXfRA==" saltValue="aYzw1p/vhBTzbCmkeeMNtQ==" spinCount="100000" sqref="F14:F28 K74 K78:K89 K92:K93 K96:K101 K104:K107 K110:K120 K128:K129 K132:K133 K136:K138 K141:K148 K168:K177 A151:K160 A183:K190 A181:J182 A52:XFD53" name="Område14"/>
    <protectedRange algorithmName="SHA-512" hashValue="PaVlM7iHhzSZnDBv6irX140nFchKJ6hOAOBZQ9emeGyZ+lvJGr7Av+i0JHqmTWa1mZwpgRNyRMoIcBMAW/cAvw==" saltValue="UNUdfHVxYnlmtVmguTbzHw==" spinCount="100000" sqref="K52:K53" name="Område13"/>
    <protectedRange algorithmName="SHA-512" hashValue="9xrvgqWLTY44HF7zMLeQd5+N4ZYhmJmPZMYZy1IYHPaDgO0FzVHYhTsg8krSrIZ7uLlFVbAU/ciivwLj2HXrnA==" saltValue="EMM494pSELFfNacXrTRgYA==" spinCount="100000" sqref="F14:F28 K52:K53 K74 K78:K89 K92:K93 K96:K101 K104:K107 K128:K129 K132:K133 K136:K138 K141:K148 K168:K177 A151:K160 A183:K190 A181:J182 A117:K118 A116:F116 K116 A110:K115 A120:K120 A119:C119 E119:K119" name="Område12"/>
    <protectedRange algorithmName="SHA-512" hashValue="nYFVE+D/MVCs5HAlqIe7tLk2Hr7wlQ0ZsqUVyhyzPkIFNMpyp22XJX0aJ6142BrlkZFMQHwjDfJc/1jabRJmyg==" saltValue="hKzTURW1QDUGZ2Csw8J1qw==" spinCount="100000" sqref="K74:K91 A151:J155 A157:J160 A156:K156 A181:J190 K157:K162 K93:K122 A117:J118 A116:F116 K164:K191 K124:K125 K128:K155 A110:J115 A120:J120 A119:C119 E119:J119" name="Område9"/>
    <protectedRange algorithmName="SHA-512" hashValue="V3vM3JzFe+hXyRvbmJ4SQZv5Wp0AYAsVZH7xyolZliM8nGNBmPTQRyEhpBgAQlC1n8NPZW9qwI9BBy6+ofWxyg==" saltValue="AltbNFY/cxv7orcpRvUTLw==" spinCount="100000" sqref="K116 K74 K78:K89 K92:K93 K96:K101 K104:K107 K128:K129 K132:K133 K136:K138 K141 K144:K148 K168:K177 A151:K160 A183:K190 A181:J182 A117:K118 A116:F116 A110:K115 A120:K120 A119:C119 E119:K119" name="Område8"/>
    <protectedRange algorithmName="SHA-512" hashValue="L9vNS7sbeTW422d92zTBVzKUf6/KegoeqWIOkc1ts+HqP2gJi0LEu+rYHCfzkWE7hy6aE37HXuBJV4Nqxx0+fg==" saltValue="uWNjhxOjsbGUo0kSp3rFBg==" spinCount="100000" sqref="K116 K74 K78:K89 K92:K93 K96:K101 K104:K107 K128:K129 K132:K133 K136:K138 K141:K148 K168:K177 A151:K160 A183:K190 A181:J182 A117:K118 A116:F116 A110:K115 A120:K120 A119:C119 E119:K119" name="Område6"/>
    <protectedRange algorithmName="SHA-512" hashValue="SaqXaIiIgVDxdJD8x4LdoESLu0xbTYDhp90gsEMZnNmmJnoIZGdUYXvX29MHca3m7bbIjvw9pjSyUegKFc1+4w==" saltValue="kOzry/dyEFIUpIqeTFDZbA==" spinCount="100000" sqref="K74 K78:K89 K92:K93 K96:K101 K104:K107 K128:K129 K132:K133 K136:K138 K141:K148 K168:K177 A151:K160 A183:K190 A181:J182 A117:K118 A116:F116 K116 A110:K115 A120:K120 A119:C119 E119:K119" name="KB efter rettelser"/>
    <protectedRange algorithmName="SHA-512" hashValue="Fgiao7VyQxRENDa7sOLqVnwQGxv8rKxiurGm/nMUFQv3opsWR1f/6E8HIil/0EYQPbGkTHyDQf7ifqGHNLHUYQ==" saltValue="UWzZkoSyvRiSlKmsrdkihA==" spinCount="100000" sqref="K74 K78:K89 K96:K101 K104:K107 K136 K141:K146 K128:K130 K168:K177 A151:K160 A183:K190 A181:J182 A117:K118 A116:F116 K116 A122:K122 A121:C121 E121:K121 A110:K115 A120:K120 A119:C119 E119:K119" name="KB 3 forsøg"/>
    <protectedRange algorithmName="SHA-512" hashValue="CaBT8VYisrnKoF5b3l3oOX40US/rWH9X3llZZybBkqYE4kEzD5LzEKICauljktioHXApK362Gg3qi66zzumh1A==" saltValue="ZoeG25aZdxYXAF0HObHE3g==" spinCount="100000" sqref="K74 K78:K89 K96:K101 K104:K107 K136 K141:K146 K128:K130 K168:K177 A151:K160 A183:K190 A181:J182 A161:C162 E161:J162 A117:K118 A116:F116 K116 A122:K122 A121:C121 E121:K121 A110:K115 A120:K120 A119:C119 E119:K119" name="KB rettelser"/>
    <protectedRange algorithmName="SHA-512" hashValue="NlHr4gcO99AAiSnOA6CM+c99AaBtDJNZlG/v/Fjtcc9HjAJsQcXZmJvBRWWoya0EpnpRAV2Ea53WIO9soefYYg==" saltValue="8SicOWx1QKSPEHOGjQTOeg==" spinCount="100000" sqref="K128:K130 K141:K146 K136 K168:K177 A151:K160 A183:K190 A181:J182 A117:K118 A116:F116 K116 A110:K115 A120:K120 A119:C119 E119:K119" name="redigerbart KB"/>
    <protectedRange algorithmName="SHA-512" hashValue="Dv5UF/Jm4M0T5y58wheDt0saVeFwHhD5XCkquE5xvSu5WdfHJ/flFo0qpPUNVTdR2TnObSc6V0lw8btvVEd8zw==" saltValue="NNlFP5FQTOdasjnvbcYpWQ==" spinCount="100000" sqref="K74 K78:K89 K92:K93 K96:K101 K104:K107 K128:K129 K132:K133 K136:K138 K141:K148 K168:K177 A151:K160 A183:K190 A181:J182 A117:K118 A116:F116 K116 A110:K115 A120:K120 A119:C119 E119:K119" name="forsæg 5"/>
    <protectedRange algorithmName="SHA-512" hashValue="W3x8f4/Wfkij1aZgHiI7zl7uAAjdJfa3mc9eThfGClj9VYbj1KDAMOeMELTUo09f7NSQS1IgQyscYkwQAfduFQ==" saltValue="DvlCQbk2fnkoJri5iqcJ2A==" spinCount="100000" sqref="K141:K148 K135:K138 K132:K133 K128:K129 K104:K107 K96:K101 K92:K93 K78:K89 K74 K168:K177 A151:K160 A183:K190 A181:J182 A117:K118 A116:F116 K116 A110:K115 A120:K120 A119:C119 E119:K119" name="Område7"/>
    <protectedRange algorithmName="SHA-512" hashValue="GkR+oxviccxBmTBmqBbo2OPUd7gWLTDmVA8QcDtfPAIc3ue3SD3BVwMka0ebJAXcpDeNzMgWZXtWnCKpJ0/G0w==" saltValue="RC2ppjG8GCxSQ1NSmQ0SPQ==" spinCount="100000" sqref="A151:J155 A157:J160 A156:K156 A181:J190 K157:K162 K74:K122 A117:J118 A116:F116 K164:K190 K124:K125 K128:K155 A110:J115 A120:J120 A119:C119 E119:J119" name="Område10"/>
    <protectedRange algorithmName="SHA-512" hashValue="igKGISNl9ksoG8AHYlPdI/iTXzYPPSymyIZk6etrYjuiBdwS3Ap6nQpzad9tvOYd6+tMJCYzKGCjJp31qtwrIQ==" saltValue="FHLaB6mIkE+Z/HRUxrWdKQ==" spinCount="100000" sqref="F14:F28 K52:K53 K74 K78:K89 K92:K93 K96:K101 K104:K107 K128:K129 K132:K133 K135:K138 K141 K144:K148 K168:K177 A151:K160 A183:K190 A181:J182 A117:K118 A116:F116 K116 A110:K115 A120:K120 A119:C119 E119:K119" name="Område11"/>
    <protectedRange algorithmName="SHA-512" hashValue="iiRT5diaXWYKvU9qcaIEstky/F+QPR62BqfSGsKpmxR4KOqBv7mMa8VgBP3n/ldQDBkZScMQovianL+fJ/U9mg==" saltValue="+XQUVR56EV6K+weHGVZFZg==" spinCount="100000" sqref="K7 G6:J6 G8:J8 G11:J11 F14:F28 K52:K53 K74 K78:K89 K92:K93 K96:K101 K104:K107 K110:K120 K128:K129 K132:K133 K136:K138 K141:K148 K168:K177 A151:K160 A183:K190 A181:J182" name="Område15"/>
    <protectedRange algorithmName="SHA-512" hashValue="9xrvgqWLTY44HF7zMLeQd5+N4ZYhmJmPZMYZy1IYHPaDgO0FzVHYhTsg8krSrIZ7uLlFVbAU/ciivwLj2HXrnA==" saltValue="EMM494pSELFfNacXrTRgYA==" spinCount="100000" sqref="D119" name="Område12_1"/>
    <protectedRange algorithmName="SHA-512" hashValue="nYFVE+D/MVCs5HAlqIe7tLk2Hr7wlQ0ZsqUVyhyzPkIFNMpyp22XJX0aJ6142BrlkZFMQHwjDfJc/1jabRJmyg==" saltValue="hKzTURW1QDUGZ2Csw8J1qw==" spinCount="100000" sqref="D119" name="Område9_1"/>
    <protectedRange algorithmName="SHA-512" hashValue="V3vM3JzFe+hXyRvbmJ4SQZv5Wp0AYAsVZH7xyolZliM8nGNBmPTQRyEhpBgAQlC1n8NPZW9qwI9BBy6+ofWxyg==" saltValue="AltbNFY/cxv7orcpRvUTLw==" spinCount="100000" sqref="D119" name="Område8_1"/>
    <protectedRange algorithmName="SHA-512" hashValue="L9vNS7sbeTW422d92zTBVzKUf6/KegoeqWIOkc1ts+HqP2gJi0LEu+rYHCfzkWE7hy6aE37HXuBJV4Nqxx0+fg==" saltValue="uWNjhxOjsbGUo0kSp3rFBg==" spinCount="100000" sqref="D119" name="Område6_1"/>
    <protectedRange algorithmName="SHA-512" hashValue="SaqXaIiIgVDxdJD8x4LdoESLu0xbTYDhp90gsEMZnNmmJnoIZGdUYXvX29MHca3m7bbIjvw9pjSyUegKFc1+4w==" saltValue="kOzry/dyEFIUpIqeTFDZbA==" spinCount="100000" sqref="D119" name="KB efter rettelser_1"/>
    <protectedRange algorithmName="SHA-512" hashValue="Fgiao7VyQxRENDa7sOLqVnwQGxv8rKxiurGm/nMUFQv3opsWR1f/6E8HIil/0EYQPbGkTHyDQf7ifqGHNLHUYQ==" saltValue="UWzZkoSyvRiSlKmsrdkihA==" spinCount="100000" sqref="D119" name="KB 3 forsøg_1"/>
    <protectedRange algorithmName="SHA-512" hashValue="CaBT8VYisrnKoF5b3l3oOX40US/rWH9X3llZZybBkqYE4kEzD5LzEKICauljktioHXApK362Gg3qi66zzumh1A==" saltValue="ZoeG25aZdxYXAF0HObHE3g==" spinCount="100000" sqref="D119" name="KB rettelser_1"/>
    <protectedRange algorithmName="SHA-512" hashValue="NlHr4gcO99AAiSnOA6CM+c99AaBtDJNZlG/v/Fjtcc9HjAJsQcXZmJvBRWWoya0EpnpRAV2Ea53WIO9soefYYg==" saltValue="8SicOWx1QKSPEHOGjQTOeg==" spinCount="100000" sqref="D119" name="redigerbart KB_1"/>
    <protectedRange algorithmName="SHA-512" hashValue="Dv5UF/Jm4M0T5y58wheDt0saVeFwHhD5XCkquE5xvSu5WdfHJ/flFo0qpPUNVTdR2TnObSc6V0lw8btvVEd8zw==" saltValue="NNlFP5FQTOdasjnvbcYpWQ==" spinCount="100000" sqref="D119" name="forsæg 5_1"/>
    <protectedRange algorithmName="SHA-512" hashValue="W3x8f4/Wfkij1aZgHiI7zl7uAAjdJfa3mc9eThfGClj9VYbj1KDAMOeMELTUo09f7NSQS1IgQyscYkwQAfduFQ==" saltValue="DvlCQbk2fnkoJri5iqcJ2A==" spinCount="100000" sqref="D119" name="Område7_1"/>
    <protectedRange algorithmName="SHA-512" hashValue="GkR+oxviccxBmTBmqBbo2OPUd7gWLTDmVA8QcDtfPAIc3ue3SD3BVwMka0ebJAXcpDeNzMgWZXtWnCKpJ0/G0w==" saltValue="RC2ppjG8GCxSQ1NSmQ0SPQ==" spinCount="100000" sqref="D119" name="Område10_1"/>
    <protectedRange algorithmName="SHA-512" hashValue="igKGISNl9ksoG8AHYlPdI/iTXzYPPSymyIZk6etrYjuiBdwS3Ap6nQpzad9tvOYd6+tMJCYzKGCjJp31qtwrIQ==" saltValue="FHLaB6mIkE+Z/HRUxrWdKQ==" spinCount="100000" sqref="D119" name="Område11_1"/>
  </protectedRanges>
  <mergeCells count="19">
    <mergeCell ref="K45:K51"/>
    <mergeCell ref="A54:A55"/>
    <mergeCell ref="B54:B55"/>
    <mergeCell ref="C54:C55"/>
    <mergeCell ref="D54:D55"/>
    <mergeCell ref="G54:J54"/>
    <mergeCell ref="E164:E165"/>
    <mergeCell ref="F164:F165"/>
    <mergeCell ref="A69:J69"/>
    <mergeCell ref="K69:K71"/>
    <mergeCell ref="A70:C70"/>
    <mergeCell ref="E70:E71"/>
    <mergeCell ref="F70:F71"/>
    <mergeCell ref="G70:I70"/>
    <mergeCell ref="K122:K125"/>
    <mergeCell ref="A123:J123"/>
    <mergeCell ref="E124:E125"/>
    <mergeCell ref="F124:F125"/>
    <mergeCell ref="A163:J163"/>
  </mergeCells>
  <conditionalFormatting sqref="J151:J155 J149 J74 J129:J130 J136 J168:J173 J95:J107 J82:J89 J183:J185 J140:J145 J134 J175:J179 J117:J120 J157:J160 J187:J190">
    <cfRule type="expression" dxfId="602" priority="186">
      <formula>SUMIF(K74,"x",$J$178)</formula>
    </cfRule>
  </conditionalFormatting>
  <conditionalFormatting sqref="I178:I179 I183:I185 I187:I190">
    <cfRule type="expression" dxfId="601" priority="185">
      <formula>SUMIF(K178,"x",$I$178)</formula>
    </cfRule>
  </conditionalFormatting>
  <conditionalFormatting sqref="I151:I155 I149 I74 I129:I130 I136 I168:I173 I95:I107 I82:I89 I183:I185 I140:I145 I134 I175:I179 I117:I120 I157:I160 I187:I190">
    <cfRule type="expression" dxfId="600" priority="184">
      <formula>SUMIF(K74,"x",$J$178)</formula>
    </cfRule>
  </conditionalFormatting>
  <conditionalFormatting sqref="H151:H155 H149 H74 H129:H130 H136 H168:H173 H95:H107 H82:H89 H183:H185 H140:H145 H134 H175:H179 H117:H120 H157:H160 H187:H190">
    <cfRule type="expression" dxfId="599" priority="183">
      <formula>SUMIF(K74,"x",$J$178)</formula>
    </cfRule>
  </conditionalFormatting>
  <conditionalFormatting sqref="J178:J179">
    <cfRule type="expression" dxfId="598" priority="182">
      <formula>SUMIF(K178,"x",$J$178)</formula>
    </cfRule>
  </conditionalFormatting>
  <conditionalFormatting sqref="I178:I179">
    <cfRule type="expression" dxfId="597" priority="181">
      <formula>SUMIF(K178,"x",$J$178)</formula>
    </cfRule>
  </conditionalFormatting>
  <conditionalFormatting sqref="H178:H179">
    <cfRule type="expression" dxfId="596" priority="180">
      <formula>SUMIF(K178,"x",$J$178)</formula>
    </cfRule>
  </conditionalFormatting>
  <conditionalFormatting sqref="H178:H179">
    <cfRule type="expression" dxfId="595" priority="179">
      <formula>SUMIF(K178,"x",$J$178)</formula>
    </cfRule>
  </conditionalFormatting>
  <conditionalFormatting sqref="I184">
    <cfRule type="expression" dxfId="594" priority="178">
      <formula>SUMIF(K184,"x",$J$178)</formula>
    </cfRule>
  </conditionalFormatting>
  <conditionalFormatting sqref="I178:I179">
    <cfRule type="expression" dxfId="593" priority="177">
      <formula>SUMIF(K178,"x",$I$178)</formula>
    </cfRule>
  </conditionalFormatting>
  <conditionalFormatting sqref="H178:H179">
    <cfRule type="expression" dxfId="592" priority="176">
      <formula>SUMIF(K178,"x",$J$178)</formula>
    </cfRule>
  </conditionalFormatting>
  <conditionalFormatting sqref="I178:I179">
    <cfRule type="expression" dxfId="591" priority="175">
      <formula>SUMIF(K178,"x",$J$178)</formula>
    </cfRule>
  </conditionalFormatting>
  <conditionalFormatting sqref="H178:H179">
    <cfRule type="expression" dxfId="590" priority="174">
      <formula>SUMIF(K178,"x",$J$178)</formula>
    </cfRule>
  </conditionalFormatting>
  <conditionalFormatting sqref="H178:H179">
    <cfRule type="expression" dxfId="589" priority="173">
      <formula>SUMIF(K178,"x",$J$178)</formula>
    </cfRule>
  </conditionalFormatting>
  <conditionalFormatting sqref="J125:J126 H183:J185 H178:J179 J129:J130 H187:J190 J75 J78 J81 J133 J135:J149 J167:J177 H53 H156:J156 H181">
    <cfRule type="expression" dxfId="588" priority="187">
      <formula>SUMIF(#REF!,"x",$J$178)</formula>
    </cfRule>
  </conditionalFormatting>
  <conditionalFormatting sqref="J178:J179">
    <cfRule type="expression" dxfId="587" priority="188">
      <formula>SUMIF(#REF!,"x",$I$178)</formula>
    </cfRule>
  </conditionalFormatting>
  <conditionalFormatting sqref="G151:G155 G149 G74 G129:G130 G136 G168:G173 G95:G107 G82:G89 G183:G185 G140:G145 G134 G175:G179 G157:G162 G117:G122 G187:G191">
    <cfRule type="expression" dxfId="586" priority="172">
      <formula>SUMIF(K74,"x",$J$178)</formula>
    </cfRule>
  </conditionalFormatting>
  <conditionalFormatting sqref="H125:I126 H129:I130 H75:I75 H78:I78 H81:I81 H79:J80 H128:J128 H133:I133 H131:J132 H135:I149 H90:J107 H167:I177 H110:J110 H112:J113 H116:J116 H134:K134 H74:J74 H82:J85 K102 H76:K77 K90:K91 K94:K95 K131 J51 J126 H180:J180 J71:J73">
    <cfRule type="expression" dxfId="585" priority="171">
      <formula>SUMIF(#REF!,"x",$J$178)</formula>
    </cfRule>
  </conditionalFormatting>
  <conditionalFormatting sqref="J150">
    <cfRule type="expression" dxfId="584" priority="169">
      <formula>SUMIF(K150,"x",$J$171)</formula>
    </cfRule>
  </conditionalFormatting>
  <conditionalFormatting sqref="I150">
    <cfRule type="expression" dxfId="583" priority="168">
      <formula>SUMIF(K150,"x",$I$171)</formula>
    </cfRule>
  </conditionalFormatting>
  <conditionalFormatting sqref="H150">
    <cfRule type="expression" dxfId="582" priority="167">
      <formula>SUMIF(K150,"x",$J$171)</formula>
    </cfRule>
  </conditionalFormatting>
  <conditionalFormatting sqref="G150">
    <cfRule type="expression" dxfId="581" priority="170">
      <formula>SUMIF(K150,"x",$J$171)</formula>
    </cfRule>
  </conditionalFormatting>
  <conditionalFormatting sqref="J210">
    <cfRule type="expression" dxfId="580" priority="165">
      <formula>SUMIF(K165,"x",$J$178)</formula>
    </cfRule>
  </conditionalFormatting>
  <conditionalFormatting sqref="I210">
    <cfRule type="expression" dxfId="579" priority="164">
      <formula>SUMIF(K165,"x",$J$178)</formula>
    </cfRule>
  </conditionalFormatting>
  <conditionalFormatting sqref="H210">
    <cfRule type="expression" dxfId="578" priority="163">
      <formula>SUMIF(K165,"x",$J$178)</formula>
    </cfRule>
  </conditionalFormatting>
  <conditionalFormatting sqref="I210:J210">
    <cfRule type="expression" dxfId="577" priority="166">
      <formula>SUMIF(#REF!,"x",$J$178)</formula>
    </cfRule>
  </conditionalFormatting>
  <conditionalFormatting sqref="G210">
    <cfRule type="expression" dxfId="576" priority="162">
      <formula>SUMIF(K165,"x",$J$178)</formula>
    </cfRule>
  </conditionalFormatting>
  <conditionalFormatting sqref="G210:I210">
    <cfRule type="expression" dxfId="575" priority="161">
      <formula>SUMIF(#REF!,"x",$J$178)</formula>
    </cfRule>
  </conditionalFormatting>
  <conditionalFormatting sqref="J62">
    <cfRule type="expression" dxfId="574" priority="159">
      <formula>SUMIF(K62,"x",$J$171)</formula>
    </cfRule>
  </conditionalFormatting>
  <conditionalFormatting sqref="I62">
    <cfRule type="expression" dxfId="573" priority="158">
      <formula>SUMIF(K62,"x",$I$171)</formula>
    </cfRule>
  </conditionalFormatting>
  <conditionalFormatting sqref="H62">
    <cfRule type="expression" dxfId="572" priority="157">
      <formula>SUMIF(K62,"x",$J$171)</formula>
    </cfRule>
  </conditionalFormatting>
  <conditionalFormatting sqref="G62">
    <cfRule type="expression" dxfId="571" priority="160">
      <formula>SUMIF(K62,"x",$J$171)</formula>
    </cfRule>
  </conditionalFormatting>
  <conditionalFormatting sqref="J125:J126">
    <cfRule type="expression" dxfId="570" priority="156">
      <formula>SUMIF(K125,"x",$J$178)</formula>
    </cfRule>
  </conditionalFormatting>
  <conditionalFormatting sqref="I125:I126">
    <cfRule type="expression" dxfId="569" priority="155">
      <formula>SUMIF(K125,"x",$J$178)</formula>
    </cfRule>
  </conditionalFormatting>
  <conditionalFormatting sqref="H125:H126">
    <cfRule type="expression" dxfId="568" priority="154">
      <formula>SUMIF(K125,"x",$J$178)</formula>
    </cfRule>
  </conditionalFormatting>
  <conditionalFormatting sqref="G125:G126">
    <cfRule type="expression" dxfId="567" priority="153">
      <formula>SUMIF(K125,"x",$J$178)</formula>
    </cfRule>
  </conditionalFormatting>
  <conditionalFormatting sqref="J180">
    <cfRule type="expression" dxfId="566" priority="152">
      <formula>SUMIF(K180,"x",$J$178)</formula>
    </cfRule>
  </conditionalFormatting>
  <conditionalFormatting sqref="I180">
    <cfRule type="expression" dxfId="565" priority="151">
      <formula>SUMIF(K180,"x",$J$178)</formula>
    </cfRule>
  </conditionalFormatting>
  <conditionalFormatting sqref="H180">
    <cfRule type="expression" dxfId="564" priority="150">
      <formula>SUMIF(K180,"x",$J$178)</formula>
    </cfRule>
  </conditionalFormatting>
  <conditionalFormatting sqref="G180">
    <cfRule type="expression" dxfId="563" priority="149">
      <formula>SUMIF(K180,"x",$J$178)</formula>
    </cfRule>
  </conditionalFormatting>
  <conditionalFormatting sqref="J75">
    <cfRule type="expression" dxfId="562" priority="148">
      <formula>SUMIF(K75,"x",$J$178)</formula>
    </cfRule>
  </conditionalFormatting>
  <conditionalFormatting sqref="I75">
    <cfRule type="expression" dxfId="561" priority="147">
      <formula>SUMIF(K75,"x",$J$178)</formula>
    </cfRule>
  </conditionalFormatting>
  <conditionalFormatting sqref="H75">
    <cfRule type="expression" dxfId="560" priority="146">
      <formula>SUMIF(K75,"x",$J$178)</formula>
    </cfRule>
  </conditionalFormatting>
  <conditionalFormatting sqref="G75">
    <cfRule type="expression" dxfId="559" priority="145">
      <formula>SUMIF(K75,"x",$J$178)</formula>
    </cfRule>
  </conditionalFormatting>
  <conditionalFormatting sqref="J78">
    <cfRule type="expression" dxfId="558" priority="144">
      <formula>SUMIF(K78,"x",$J$178)</formula>
    </cfRule>
  </conditionalFormatting>
  <conditionalFormatting sqref="I78">
    <cfRule type="expression" dxfId="557" priority="143">
      <formula>SUMIF(K78,"x",$J$178)</formula>
    </cfRule>
  </conditionalFormatting>
  <conditionalFormatting sqref="H78">
    <cfRule type="expression" dxfId="556" priority="142">
      <formula>SUMIF(K78,"x",$J$178)</formula>
    </cfRule>
  </conditionalFormatting>
  <conditionalFormatting sqref="G78">
    <cfRule type="expression" dxfId="555" priority="141">
      <formula>SUMIF(K78,"x",$J$178)</formula>
    </cfRule>
  </conditionalFormatting>
  <conditionalFormatting sqref="J81">
    <cfRule type="expression" dxfId="554" priority="140">
      <formula>SUMIF(K81,"x",$J$178)</formula>
    </cfRule>
  </conditionalFormatting>
  <conditionalFormatting sqref="I81">
    <cfRule type="expression" dxfId="553" priority="139">
      <formula>SUMIF(K81,"x",$J$178)</formula>
    </cfRule>
  </conditionalFormatting>
  <conditionalFormatting sqref="H81">
    <cfRule type="expression" dxfId="552" priority="138">
      <formula>SUMIF(K81,"x",$J$178)</formula>
    </cfRule>
  </conditionalFormatting>
  <conditionalFormatting sqref="G81">
    <cfRule type="expression" dxfId="551" priority="137">
      <formula>SUMIF(K81,"x",$J$178)</formula>
    </cfRule>
  </conditionalFormatting>
  <conditionalFormatting sqref="J135">
    <cfRule type="expression" dxfId="550" priority="136">
      <formula>SUMIF(K135,"x",$J$178)</formula>
    </cfRule>
  </conditionalFormatting>
  <conditionalFormatting sqref="I135">
    <cfRule type="expression" dxfId="549" priority="135">
      <formula>SUMIF(K135,"x",$J$178)</formula>
    </cfRule>
  </conditionalFormatting>
  <conditionalFormatting sqref="H135">
    <cfRule type="expression" dxfId="548" priority="134">
      <formula>SUMIF(K135,"x",$J$178)</formula>
    </cfRule>
  </conditionalFormatting>
  <conditionalFormatting sqref="G135">
    <cfRule type="expression" dxfId="547" priority="133">
      <formula>SUMIF(K135,"x",$J$178)</formula>
    </cfRule>
  </conditionalFormatting>
  <conditionalFormatting sqref="J146">
    <cfRule type="expression" dxfId="546" priority="132">
      <formula>SUMIF(K146,"x",$J$178)</formula>
    </cfRule>
  </conditionalFormatting>
  <conditionalFormatting sqref="I146">
    <cfRule type="expression" dxfId="545" priority="131">
      <formula>SUMIF(K146,"x",$J$178)</formula>
    </cfRule>
  </conditionalFormatting>
  <conditionalFormatting sqref="H146">
    <cfRule type="expression" dxfId="544" priority="130">
      <formula>SUMIF(K146,"x",$J$178)</formula>
    </cfRule>
  </conditionalFormatting>
  <conditionalFormatting sqref="G146">
    <cfRule type="expression" dxfId="543" priority="129">
      <formula>SUMIF(K146,"x",$J$178)</formula>
    </cfRule>
  </conditionalFormatting>
  <conditionalFormatting sqref="J79">
    <cfRule type="expression" dxfId="542" priority="128">
      <formula>SUMIF(K79,"x",$J$178)</formula>
    </cfRule>
  </conditionalFormatting>
  <conditionalFormatting sqref="I79">
    <cfRule type="expression" dxfId="541" priority="127">
      <formula>SUMIF(K79,"x",$J$178)</formula>
    </cfRule>
  </conditionalFormatting>
  <conditionalFormatting sqref="H79">
    <cfRule type="expression" dxfId="540" priority="126">
      <formula>SUMIF(K79,"x",$J$178)</formula>
    </cfRule>
  </conditionalFormatting>
  <conditionalFormatting sqref="G79">
    <cfRule type="expression" dxfId="539" priority="125">
      <formula>SUMIF(K79,"x",$J$178)</formula>
    </cfRule>
  </conditionalFormatting>
  <conditionalFormatting sqref="J77">
    <cfRule type="expression" dxfId="538" priority="124">
      <formula>SUMIF(K77,"x",$J$178)</formula>
    </cfRule>
  </conditionalFormatting>
  <conditionalFormatting sqref="I77">
    <cfRule type="expression" dxfId="537" priority="123">
      <formula>SUMIF(K77,"x",$J$178)</formula>
    </cfRule>
  </conditionalFormatting>
  <conditionalFormatting sqref="H77">
    <cfRule type="expression" dxfId="536" priority="122">
      <formula>SUMIF(K77,"x",$J$178)</formula>
    </cfRule>
  </conditionalFormatting>
  <conditionalFormatting sqref="G77">
    <cfRule type="expression" dxfId="535" priority="121">
      <formula>SUMIF(K77,"x",$J$178)</formula>
    </cfRule>
  </conditionalFormatting>
  <conditionalFormatting sqref="J80">
    <cfRule type="expression" dxfId="534" priority="120">
      <formula>SUMIF(K80,"x",$J$178)</formula>
    </cfRule>
  </conditionalFormatting>
  <conditionalFormatting sqref="I80">
    <cfRule type="expression" dxfId="533" priority="119">
      <formula>SUMIF(K80,"x",$J$178)</formula>
    </cfRule>
  </conditionalFormatting>
  <conditionalFormatting sqref="H80">
    <cfRule type="expression" dxfId="532" priority="118">
      <formula>SUMIF(K80,"x",$J$178)</formula>
    </cfRule>
  </conditionalFormatting>
  <conditionalFormatting sqref="G80">
    <cfRule type="expression" dxfId="531" priority="117">
      <formula>SUMIF(K80,"x",$J$178)</formula>
    </cfRule>
  </conditionalFormatting>
  <conditionalFormatting sqref="J128">
    <cfRule type="expression" dxfId="530" priority="116">
      <formula>SUMIF(K128,"x",$J$178)</formula>
    </cfRule>
  </conditionalFormatting>
  <conditionalFormatting sqref="I128">
    <cfRule type="expression" dxfId="529" priority="115">
      <formula>SUMIF(K128,"x",$J$178)</formula>
    </cfRule>
  </conditionalFormatting>
  <conditionalFormatting sqref="H128">
    <cfRule type="expression" dxfId="528" priority="114">
      <formula>SUMIF(K128,"x",$J$178)</formula>
    </cfRule>
  </conditionalFormatting>
  <conditionalFormatting sqref="G128">
    <cfRule type="expression" dxfId="527" priority="113">
      <formula>SUMIF(K128,"x",$J$178)</formula>
    </cfRule>
  </conditionalFormatting>
  <conditionalFormatting sqref="I210">
    <cfRule type="expression" dxfId="526" priority="112">
      <formula>SUMIF(J165,"x",$J$178)</formula>
    </cfRule>
  </conditionalFormatting>
  <conditionalFormatting sqref="H210">
    <cfRule type="expression" dxfId="525" priority="111">
      <formula>SUMIF(J165,"x",$J$178)</formula>
    </cfRule>
  </conditionalFormatting>
  <conditionalFormatting sqref="G210">
    <cfRule type="expression" dxfId="524" priority="110">
      <formula>SUMIF(J165,"x",$J$178)</formula>
    </cfRule>
  </conditionalFormatting>
  <conditionalFormatting sqref="I210">
    <cfRule type="expression" dxfId="523" priority="109">
      <formula>SUMIF(J165,"x",$J$178)</formula>
    </cfRule>
  </conditionalFormatting>
  <conditionalFormatting sqref="H210">
    <cfRule type="expression" dxfId="522" priority="108">
      <formula>SUMIF(J165,"x",$J$178)</formula>
    </cfRule>
  </conditionalFormatting>
  <conditionalFormatting sqref="G210">
    <cfRule type="expression" dxfId="521" priority="107">
      <formula>SUMIF(J165,"x",$J$178)</formula>
    </cfRule>
  </conditionalFormatting>
  <conditionalFormatting sqref="H210">
    <cfRule type="expression" dxfId="520" priority="105">
      <formula>SUMIF(I165,"x",$J$178)</formula>
    </cfRule>
  </conditionalFormatting>
  <conditionalFormatting sqref="G210">
    <cfRule type="expression" dxfId="519" priority="104">
      <formula>SUMIF(I165,"x",$J$178)</formula>
    </cfRule>
  </conditionalFormatting>
  <conditionalFormatting sqref="H210">
    <cfRule type="expression" dxfId="518" priority="106">
      <formula>SUMIF(#REF!,"x",$J$178)</formula>
    </cfRule>
  </conditionalFormatting>
  <conditionalFormatting sqref="J167">
    <cfRule type="expression" dxfId="517" priority="103">
      <formula>SUMIF(K167,"x",$J$178)</formula>
    </cfRule>
  </conditionalFormatting>
  <conditionalFormatting sqref="I167">
    <cfRule type="expression" dxfId="516" priority="102">
      <formula>SUMIF(K167,"x",$J$178)</formula>
    </cfRule>
  </conditionalFormatting>
  <conditionalFormatting sqref="H167">
    <cfRule type="expression" dxfId="515" priority="101">
      <formula>SUMIF(K167,"x",$J$178)</formula>
    </cfRule>
  </conditionalFormatting>
  <conditionalFormatting sqref="G167">
    <cfRule type="expression" dxfId="514" priority="100">
      <formula>SUMIF(K167,"x",$J$178)</formula>
    </cfRule>
  </conditionalFormatting>
  <conditionalFormatting sqref="J76">
    <cfRule type="expression" dxfId="513" priority="99">
      <formula>SUMIF(K76,"x",$J$178)</formula>
    </cfRule>
  </conditionalFormatting>
  <conditionalFormatting sqref="I76">
    <cfRule type="expression" dxfId="512" priority="98">
      <formula>SUMIF(K76,"x",$J$178)</formula>
    </cfRule>
  </conditionalFormatting>
  <conditionalFormatting sqref="H76">
    <cfRule type="expression" dxfId="511" priority="97">
      <formula>SUMIF(K76,"x",$J$178)</formula>
    </cfRule>
  </conditionalFormatting>
  <conditionalFormatting sqref="G76">
    <cfRule type="expression" dxfId="510" priority="96">
      <formula>SUMIF(K76,"x",$J$178)</formula>
    </cfRule>
  </conditionalFormatting>
  <conditionalFormatting sqref="J90:J91">
    <cfRule type="expression" dxfId="509" priority="95">
      <formula>SUMIF(K90,"x",$J$178)</formula>
    </cfRule>
  </conditionalFormatting>
  <conditionalFormatting sqref="I90:I91">
    <cfRule type="expression" dxfId="508" priority="94">
      <formula>SUMIF(K90,"x",$J$178)</formula>
    </cfRule>
  </conditionalFormatting>
  <conditionalFormatting sqref="H90:H91">
    <cfRule type="expression" dxfId="507" priority="93">
      <formula>SUMIF(K90,"x",$J$178)</formula>
    </cfRule>
  </conditionalFormatting>
  <conditionalFormatting sqref="G90:G91">
    <cfRule type="expression" dxfId="506" priority="92">
      <formula>SUMIF(K90,"x",$J$178)</formula>
    </cfRule>
  </conditionalFormatting>
  <conditionalFormatting sqref="J94">
    <cfRule type="expression" dxfId="505" priority="91">
      <formula>SUMIF(K94,"x",$J$178)</formula>
    </cfRule>
  </conditionalFormatting>
  <conditionalFormatting sqref="I94">
    <cfRule type="expression" dxfId="504" priority="90">
      <formula>SUMIF(K94,"x",$J$178)</formula>
    </cfRule>
  </conditionalFormatting>
  <conditionalFormatting sqref="H94">
    <cfRule type="expression" dxfId="503" priority="89">
      <formula>SUMIF(K94,"x",$J$178)</formula>
    </cfRule>
  </conditionalFormatting>
  <conditionalFormatting sqref="G94">
    <cfRule type="expression" dxfId="502" priority="88">
      <formula>SUMIF(K94,"x",$J$178)</formula>
    </cfRule>
  </conditionalFormatting>
  <conditionalFormatting sqref="J131">
    <cfRule type="expression" dxfId="501" priority="87">
      <formula>SUMIF(K131,"x",$J$178)</formula>
    </cfRule>
  </conditionalFormatting>
  <conditionalFormatting sqref="I131">
    <cfRule type="expression" dxfId="500" priority="86">
      <formula>SUMIF(K131,"x",$J$178)</formula>
    </cfRule>
  </conditionalFormatting>
  <conditionalFormatting sqref="H131">
    <cfRule type="expression" dxfId="499" priority="85">
      <formula>SUMIF(K131,"x",$J$178)</formula>
    </cfRule>
  </conditionalFormatting>
  <conditionalFormatting sqref="G131">
    <cfRule type="expression" dxfId="498" priority="84">
      <formula>SUMIF(K131,"x",$J$178)</formula>
    </cfRule>
  </conditionalFormatting>
  <conditionalFormatting sqref="G203:J203">
    <cfRule type="cellIs" dxfId="497" priority="83" operator="lessThan">
      <formula>0</formula>
    </cfRule>
  </conditionalFormatting>
  <conditionalFormatting sqref="J137">
    <cfRule type="expression" dxfId="496" priority="82">
      <formula>SUMIF(K137,"x",$J$178)</formula>
    </cfRule>
  </conditionalFormatting>
  <conditionalFormatting sqref="I137">
    <cfRule type="expression" dxfId="495" priority="81">
      <formula>SUMIF(K137,"x",$J$178)</formula>
    </cfRule>
  </conditionalFormatting>
  <conditionalFormatting sqref="H137">
    <cfRule type="expression" dxfId="494" priority="80">
      <formula>SUMIF(K137,"x",$J$178)</formula>
    </cfRule>
  </conditionalFormatting>
  <conditionalFormatting sqref="G137">
    <cfRule type="expression" dxfId="493" priority="79">
      <formula>SUMIF(K137,"x",$J$178)</formula>
    </cfRule>
  </conditionalFormatting>
  <conditionalFormatting sqref="J138:J139">
    <cfRule type="expression" dxfId="492" priority="78">
      <formula>SUMIF(K138,"x",$J$178)</formula>
    </cfRule>
  </conditionalFormatting>
  <conditionalFormatting sqref="I138:I139">
    <cfRule type="expression" dxfId="491" priority="77">
      <formula>SUMIF(K138,"x",$J$178)</formula>
    </cfRule>
  </conditionalFormatting>
  <conditionalFormatting sqref="H138:H139">
    <cfRule type="expression" dxfId="490" priority="76">
      <formula>SUMIF(K138,"x",$J$178)</formula>
    </cfRule>
  </conditionalFormatting>
  <conditionalFormatting sqref="G138:G139">
    <cfRule type="expression" dxfId="489" priority="75">
      <formula>SUMIF(K138,"x",$J$178)</formula>
    </cfRule>
  </conditionalFormatting>
  <conditionalFormatting sqref="J133">
    <cfRule type="expression" dxfId="488" priority="74">
      <formula>SUMIF(K133,"x",$J$178)</formula>
    </cfRule>
  </conditionalFormatting>
  <conditionalFormatting sqref="I133">
    <cfRule type="expression" dxfId="487" priority="73">
      <formula>SUMIF(K133,"x",$J$178)</formula>
    </cfRule>
  </conditionalFormatting>
  <conditionalFormatting sqref="H133">
    <cfRule type="expression" dxfId="486" priority="72">
      <formula>SUMIF(K133,"x",$J$178)</formula>
    </cfRule>
  </conditionalFormatting>
  <conditionalFormatting sqref="G133">
    <cfRule type="expression" dxfId="485" priority="71">
      <formula>SUMIF(K133,"x",$J$178)</formula>
    </cfRule>
  </conditionalFormatting>
  <conditionalFormatting sqref="J132">
    <cfRule type="expression" dxfId="484" priority="70">
      <formula>SUMIF(K132,"x",$J$178)</formula>
    </cfRule>
  </conditionalFormatting>
  <conditionalFormatting sqref="I132">
    <cfRule type="expression" dxfId="483" priority="69">
      <formula>SUMIF(K132,"x",$J$178)</formula>
    </cfRule>
  </conditionalFormatting>
  <conditionalFormatting sqref="H132">
    <cfRule type="expression" dxfId="482" priority="68">
      <formula>SUMIF(K132,"x",$J$178)</formula>
    </cfRule>
  </conditionalFormatting>
  <conditionalFormatting sqref="G132">
    <cfRule type="expression" dxfId="481" priority="67">
      <formula>SUMIF(K132,"x",$J$178)</formula>
    </cfRule>
  </conditionalFormatting>
  <conditionalFormatting sqref="J147:J148">
    <cfRule type="expression" dxfId="480" priority="66">
      <formula>SUMIF(K147,"x",$J$178)</formula>
    </cfRule>
  </conditionalFormatting>
  <conditionalFormatting sqref="I147:I148">
    <cfRule type="expression" dxfId="479" priority="65">
      <formula>SUMIF(K147,"x",$J$178)</formula>
    </cfRule>
  </conditionalFormatting>
  <conditionalFormatting sqref="H147:H148">
    <cfRule type="expression" dxfId="478" priority="64">
      <formula>SUMIF(K147,"x",$J$178)</formula>
    </cfRule>
  </conditionalFormatting>
  <conditionalFormatting sqref="G147:G148">
    <cfRule type="expression" dxfId="477" priority="63">
      <formula>SUMIF(K147,"x",$J$178)</formula>
    </cfRule>
  </conditionalFormatting>
  <conditionalFormatting sqref="J93">
    <cfRule type="expression" dxfId="476" priority="62">
      <formula>SUMIF(K93,"x",$J$178)</formula>
    </cfRule>
  </conditionalFormatting>
  <conditionalFormatting sqref="I93">
    <cfRule type="expression" dxfId="475" priority="61">
      <formula>SUMIF(K93,"x",$J$178)</formula>
    </cfRule>
  </conditionalFormatting>
  <conditionalFormatting sqref="H93">
    <cfRule type="expression" dxfId="474" priority="60">
      <formula>SUMIF(K93,"x",$J$178)</formula>
    </cfRule>
  </conditionalFormatting>
  <conditionalFormatting sqref="G93">
    <cfRule type="expression" dxfId="473" priority="59">
      <formula>SUMIF(K93,"x",$J$178)</formula>
    </cfRule>
  </conditionalFormatting>
  <conditionalFormatting sqref="J92">
    <cfRule type="expression" dxfId="472" priority="58">
      <formula>SUMIF(K92,"x",$J$178)</formula>
    </cfRule>
  </conditionalFormatting>
  <conditionalFormatting sqref="I92">
    <cfRule type="expression" dxfId="471" priority="57">
      <formula>SUMIF(K92,"x",$J$178)</formula>
    </cfRule>
  </conditionalFormatting>
  <conditionalFormatting sqref="H92">
    <cfRule type="expression" dxfId="470" priority="56">
      <formula>SUMIF(K92,"x",$J$178)</formula>
    </cfRule>
  </conditionalFormatting>
  <conditionalFormatting sqref="G92">
    <cfRule type="expression" dxfId="469" priority="55">
      <formula>SUMIF(K92,"x",$J$178)</formula>
    </cfRule>
  </conditionalFormatting>
  <conditionalFormatting sqref="J174">
    <cfRule type="expression" dxfId="468" priority="54">
      <formula>SUMIF(K174,"x",$J$178)</formula>
    </cfRule>
  </conditionalFormatting>
  <conditionalFormatting sqref="I174">
    <cfRule type="expression" dxfId="467" priority="53">
      <formula>SUMIF(K174,"x",$J$178)</formula>
    </cfRule>
  </conditionalFormatting>
  <conditionalFormatting sqref="H174">
    <cfRule type="expression" dxfId="466" priority="52">
      <formula>SUMIF(K174,"x",$J$178)</formula>
    </cfRule>
  </conditionalFormatting>
  <conditionalFormatting sqref="G174">
    <cfRule type="expression" dxfId="465" priority="51">
      <formula>SUMIF(K174,"x",$J$178)</formula>
    </cfRule>
  </conditionalFormatting>
  <conditionalFormatting sqref="G52">
    <cfRule type="expression" dxfId="464" priority="50">
      <formula>SUMIF(K52,"x",$J$178)</formula>
    </cfRule>
  </conditionalFormatting>
  <conditionalFormatting sqref="G53">
    <cfRule type="expression" dxfId="463" priority="49">
      <formula>SUMIF(K53,"x",$J$178)</formula>
    </cfRule>
  </conditionalFormatting>
  <conditionalFormatting sqref="H53">
    <cfRule type="expression" dxfId="462" priority="48">
      <formula>SUMIF(K53,"x",$J$178)</formula>
    </cfRule>
  </conditionalFormatting>
  <conditionalFormatting sqref="I53">
    <cfRule type="expression" dxfId="461" priority="47">
      <formula>SUMIF(K53,"x",$J$178)</formula>
    </cfRule>
  </conditionalFormatting>
  <conditionalFormatting sqref="H186:J186 I53 H182:J182 I181:J181 J71:J73 K103 K77 J51 J126 H86:J89">
    <cfRule type="expression" dxfId="460" priority="46">
      <formula>SUMIF(#REF!,"x",$J$178)</formula>
    </cfRule>
  </conditionalFormatting>
  <conditionalFormatting sqref="J53">
    <cfRule type="expression" dxfId="459" priority="45">
      <formula>SUMIF(K53,"x",$J$178)</formula>
    </cfRule>
  </conditionalFormatting>
  <conditionalFormatting sqref="J112">
    <cfRule type="expression" dxfId="458" priority="44">
      <formula>SUMIF(K112,"x",$J$178)</formula>
    </cfRule>
  </conditionalFormatting>
  <conditionalFormatting sqref="I112">
    <cfRule type="expression" dxfId="457" priority="43">
      <formula>SUMIF(K112,"x",$J$178)</formula>
    </cfRule>
  </conditionalFormatting>
  <conditionalFormatting sqref="H112">
    <cfRule type="expression" dxfId="456" priority="42">
      <formula>SUMIF(K112,"x",$J$178)</formula>
    </cfRule>
  </conditionalFormatting>
  <conditionalFormatting sqref="G112">
    <cfRule type="expression" dxfId="455" priority="41">
      <formula>SUMIF(K112,"x",$J$178)</formula>
    </cfRule>
  </conditionalFormatting>
  <conditionalFormatting sqref="J110">
    <cfRule type="expression" dxfId="454" priority="40">
      <formula>SUMIF(K110,"x",$J$178)</formula>
    </cfRule>
  </conditionalFormatting>
  <conditionalFormatting sqref="I110">
    <cfRule type="expression" dxfId="453" priority="39">
      <formula>SUMIF(K110,"x",$J$178)</formula>
    </cfRule>
  </conditionalFormatting>
  <conditionalFormatting sqref="H110">
    <cfRule type="expression" dxfId="452" priority="38">
      <formula>SUMIF(K110,"x",$J$178)</formula>
    </cfRule>
  </conditionalFormatting>
  <conditionalFormatting sqref="G110">
    <cfRule type="expression" dxfId="451" priority="37">
      <formula>SUMIF(K110,"x",$J$178)</formula>
    </cfRule>
  </conditionalFormatting>
  <conditionalFormatting sqref="J113">
    <cfRule type="expression" dxfId="450" priority="36">
      <formula>SUMIF(K113,"x",$J$178)</formula>
    </cfRule>
  </conditionalFormatting>
  <conditionalFormatting sqref="I113">
    <cfRule type="expression" dxfId="449" priority="35">
      <formula>SUMIF(K113,"x",$J$178)</formula>
    </cfRule>
  </conditionalFormatting>
  <conditionalFormatting sqref="H113">
    <cfRule type="expression" dxfId="448" priority="34">
      <formula>SUMIF(K113,"x",$J$178)</formula>
    </cfRule>
  </conditionalFormatting>
  <conditionalFormatting sqref="G113">
    <cfRule type="expression" dxfId="447" priority="33">
      <formula>SUMIF(K113,"x",$J$178)</formula>
    </cfRule>
  </conditionalFormatting>
  <conditionalFormatting sqref="J115">
    <cfRule type="expression" dxfId="446" priority="32">
      <formula>SUMIF(K115,"x",$J$178)</formula>
    </cfRule>
  </conditionalFormatting>
  <conditionalFormatting sqref="I115">
    <cfRule type="expression" dxfId="445" priority="31">
      <formula>SUMIF(K115,"x",$J$178)</formula>
    </cfRule>
  </conditionalFormatting>
  <conditionalFormatting sqref="G115:G116">
    <cfRule type="expression" dxfId="444" priority="30">
      <formula>SUMIF(K115,"x",$J$178)</formula>
    </cfRule>
  </conditionalFormatting>
  <conditionalFormatting sqref="J186">
    <cfRule type="expression" dxfId="443" priority="29">
      <formula>SUMIF(K186,"x",$J$178)</formula>
    </cfRule>
  </conditionalFormatting>
  <conditionalFormatting sqref="I186">
    <cfRule type="expression" dxfId="442" priority="28">
      <formula>SUMIF(K186,"x",$I$178)</formula>
    </cfRule>
  </conditionalFormatting>
  <conditionalFormatting sqref="I186">
    <cfRule type="expression" dxfId="441" priority="27">
      <formula>SUMIF(K186,"x",$J$178)</formula>
    </cfRule>
  </conditionalFormatting>
  <conditionalFormatting sqref="H186">
    <cfRule type="expression" dxfId="440" priority="26">
      <formula>SUMIF(K186,"x",$J$178)</formula>
    </cfRule>
  </conditionalFormatting>
  <conditionalFormatting sqref="I186">
    <cfRule type="expression" dxfId="439" priority="25">
      <formula>SUMIF(K186,"x",$J$178)</formula>
    </cfRule>
  </conditionalFormatting>
  <conditionalFormatting sqref="G186">
    <cfRule type="expression" dxfId="438" priority="24">
      <formula>SUMIF(K186,"x",$J$178)</formula>
    </cfRule>
  </conditionalFormatting>
  <conditionalFormatting sqref="J156">
    <cfRule type="expression" dxfId="437" priority="23">
      <formula>SUMIF(K156,"x",$J$178)</formula>
    </cfRule>
  </conditionalFormatting>
  <conditionalFormatting sqref="I156">
    <cfRule type="expression" dxfId="436" priority="22">
      <formula>SUMIF(K156,"x",$I$178)</formula>
    </cfRule>
  </conditionalFormatting>
  <conditionalFormatting sqref="I156">
    <cfRule type="expression" dxfId="435" priority="21">
      <formula>SUMIF(K156,"x",$J$178)</formula>
    </cfRule>
  </conditionalFormatting>
  <conditionalFormatting sqref="H156">
    <cfRule type="expression" dxfId="434" priority="20">
      <formula>SUMIF(K156,"x",$J$178)</formula>
    </cfRule>
  </conditionalFormatting>
  <conditionalFormatting sqref="G156">
    <cfRule type="expression" dxfId="433" priority="19">
      <formula>SUMIF(K156,"x",$J$178)</formula>
    </cfRule>
  </conditionalFormatting>
  <conditionalFormatting sqref="G181">
    <cfRule type="expression" dxfId="432" priority="18">
      <formula>SUMIF(K181,"x",$J$178)</formula>
    </cfRule>
  </conditionalFormatting>
  <conditionalFormatting sqref="H181">
    <cfRule type="expression" dxfId="431" priority="17">
      <formula>SUMIF(K181,"x",$J$178)</formula>
    </cfRule>
  </conditionalFormatting>
  <conditionalFormatting sqref="J182">
    <cfRule type="expression" dxfId="430" priority="16">
      <formula>SUMIF(K182,"x",$J$178)</formula>
    </cfRule>
  </conditionalFormatting>
  <conditionalFormatting sqref="I182">
    <cfRule type="expression" dxfId="429" priority="15">
      <formula>SUMIF(K182,"x",$I$178)</formula>
    </cfRule>
  </conditionalFormatting>
  <conditionalFormatting sqref="I182">
    <cfRule type="expression" dxfId="428" priority="14">
      <formula>SUMIF(K182,"x",$J$178)</formula>
    </cfRule>
  </conditionalFormatting>
  <conditionalFormatting sqref="H182">
    <cfRule type="expression" dxfId="427" priority="13">
      <formula>SUMIF(K182,"x",$J$178)</formula>
    </cfRule>
  </conditionalFormatting>
  <conditionalFormatting sqref="I182">
    <cfRule type="expression" dxfId="426" priority="12">
      <formula>SUMIF(K182,"x",$J$178)</formula>
    </cfRule>
  </conditionalFormatting>
  <conditionalFormatting sqref="G182">
    <cfRule type="expression" dxfId="425" priority="11">
      <formula>SUMIF(K182,"x",$J$178)</formula>
    </cfRule>
  </conditionalFormatting>
  <conditionalFormatting sqref="J181">
    <cfRule type="expression" dxfId="424" priority="10">
      <formula>SUMIF(K181,"x",$J$178)</formula>
    </cfRule>
  </conditionalFormatting>
  <conditionalFormatting sqref="I181">
    <cfRule type="expression" dxfId="423" priority="9">
      <formula>SUMIF(K181,"x",$I$178)</formula>
    </cfRule>
  </conditionalFormatting>
  <conditionalFormatting sqref="I181">
    <cfRule type="expression" dxfId="422" priority="8">
      <formula>SUMIF(K181,"x",$J$178)</formula>
    </cfRule>
  </conditionalFormatting>
  <conditionalFormatting sqref="K95 H71:I73 K102:K103 H51:I51 H126:I126">
    <cfRule type="expression" dxfId="421" priority="189">
      <formula>SUMIF(#REF!,"x",$J$178)</formula>
    </cfRule>
  </conditionalFormatting>
  <conditionalFormatting sqref="J116">
    <cfRule type="expression" dxfId="420" priority="7">
      <formula>SUMIF(K116,"x",$J$178)</formula>
    </cfRule>
  </conditionalFormatting>
  <conditionalFormatting sqref="I116">
    <cfRule type="expression" dxfId="419" priority="6">
      <formula>SUMIF(K116,"x",$J$178)</formula>
    </cfRule>
  </conditionalFormatting>
  <conditionalFormatting sqref="H116">
    <cfRule type="expression" dxfId="418" priority="5">
      <formula>SUMIF(K116,"x",$J$178)</formula>
    </cfRule>
  </conditionalFormatting>
  <conditionalFormatting sqref="G116">
    <cfRule type="expression" dxfId="417" priority="4">
      <formula>SUMIF(K116,"x",$J$178)</formula>
    </cfRule>
  </conditionalFormatting>
  <conditionalFormatting sqref="G71:I73 G51:I51 G126:I126">
    <cfRule type="expression" dxfId="416" priority="190">
      <formula>SUMIF(#REF!,"x",$J$178)</formula>
    </cfRule>
  </conditionalFormatting>
  <conditionalFormatting sqref="J53">
    <cfRule type="expression" dxfId="415" priority="191">
      <formula>SUMIF(#REF!,"x",$J$178)</formula>
    </cfRule>
  </conditionalFormatting>
  <conditionalFormatting sqref="I121:I122 I116">
    <cfRule type="expression" dxfId="414" priority="192">
      <formula>SUMIF(#REF!,"x",$J$178)</formula>
    </cfRule>
  </conditionalFormatting>
  <conditionalFormatting sqref="J121:J122 J116">
    <cfRule type="expression" dxfId="413" priority="193">
      <formula>SUMIF(#REF!,"x",$J$178)</formula>
    </cfRule>
  </conditionalFormatting>
  <conditionalFormatting sqref="H161:J162 H121:H122 H191:J191 H115:H116">
    <cfRule type="expression" dxfId="412" priority="194">
      <formula>SUMIF(#REF!,"x",$J$178)</formula>
    </cfRule>
  </conditionalFormatting>
  <conditionalFormatting sqref="H115">
    <cfRule type="expression" dxfId="411" priority="3">
      <formula>SUMIF(J115,"x",$J$178)</formula>
    </cfRule>
  </conditionalFormatting>
  <conditionalFormatting sqref="H115">
    <cfRule type="expression" dxfId="410" priority="2">
      <formula>SUMIF(J115,"x",$J$178)</formula>
    </cfRule>
  </conditionalFormatting>
  <conditionalFormatting sqref="H115">
    <cfRule type="expression" dxfId="409" priority="1">
      <formula>SUMIF(L115,"x",$J$178)</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12"/>
  <sheetViews>
    <sheetView topLeftCell="A62" workbookViewId="0">
      <selection activeCell="I134" sqref="I134"/>
    </sheetView>
  </sheetViews>
  <sheetFormatPr defaultColWidth="8.6640625" defaultRowHeight="13.8"/>
  <cols>
    <col min="1" max="1" width="11.33203125" style="55" customWidth="1"/>
    <col min="2" max="2" width="7.6640625" style="55" customWidth="1"/>
    <col min="3" max="3" width="9.6640625" style="55" customWidth="1"/>
    <col min="4" max="4" width="55.6640625" style="4" bestFit="1" customWidth="1"/>
    <col min="5" max="5" width="10.6640625" style="4" customWidth="1"/>
    <col min="6" max="6" width="10.5546875" style="4" customWidth="1"/>
    <col min="7" max="7" width="15" style="2" customWidth="1"/>
    <col min="8" max="8" width="13.33203125" style="2" customWidth="1"/>
    <col min="9" max="9" width="14.5546875" style="2" bestFit="1" customWidth="1"/>
    <col min="10" max="10" width="13.33203125" style="2" customWidth="1"/>
    <col min="11" max="11" width="11.6640625" style="55" customWidth="1"/>
    <col min="12" max="14" width="11.6640625" style="2" bestFit="1" customWidth="1"/>
    <col min="15" max="15" width="10.6640625" style="2" bestFit="1" customWidth="1"/>
    <col min="16" max="31" width="8.6640625" style="2"/>
    <col min="32" max="32" width="12.5546875" style="2" bestFit="1" customWidth="1"/>
    <col min="33" max="35" width="12.44140625" style="2" bestFit="1" customWidth="1"/>
    <col min="36" max="16384" width="8.6640625" style="2"/>
  </cols>
  <sheetData>
    <row r="1" spans="1:35" ht="18">
      <c r="A1" s="65" t="s">
        <v>341</v>
      </c>
      <c r="B1" s="25"/>
      <c r="C1" s="5"/>
      <c r="D1" s="6"/>
      <c r="E1" s="6"/>
      <c r="F1" s="6"/>
      <c r="G1" s="3"/>
      <c r="H1" s="7"/>
      <c r="I1" s="7"/>
      <c r="J1" s="7"/>
      <c r="K1" s="5"/>
    </row>
    <row r="2" spans="1:35">
      <c r="A2" s="10"/>
      <c r="B2" s="26"/>
      <c r="C2" s="7"/>
      <c r="D2" s="6"/>
      <c r="E2" s="6"/>
      <c r="F2" s="6"/>
      <c r="G2" s="3"/>
      <c r="H2" s="7"/>
      <c r="I2" s="7"/>
      <c r="J2" s="7"/>
      <c r="K2" s="5"/>
    </row>
    <row r="4" spans="1:35" ht="19.5" customHeight="1" thickBot="1">
      <c r="A4" s="65" t="s">
        <v>343</v>
      </c>
    </row>
    <row r="5" spans="1:35" ht="41.25" customHeight="1">
      <c r="A5" s="253"/>
      <c r="B5" s="253"/>
      <c r="C5" s="253"/>
      <c r="D5" s="257" t="s">
        <v>340</v>
      </c>
      <c r="E5" s="258"/>
      <c r="F5" s="258">
        <v>2019</v>
      </c>
      <c r="G5" s="258">
        <v>2020</v>
      </c>
      <c r="H5" s="258">
        <v>2021</v>
      </c>
      <c r="I5" s="258">
        <v>2022</v>
      </c>
      <c r="J5" s="259">
        <v>2023</v>
      </c>
      <c r="K5" s="254"/>
    </row>
    <row r="6" spans="1:35" ht="15.6">
      <c r="A6" s="253"/>
      <c r="B6" s="253"/>
      <c r="C6" s="253"/>
      <c r="D6" s="260" t="s">
        <v>410</v>
      </c>
      <c r="E6" s="261"/>
      <c r="F6" s="261"/>
      <c r="G6" s="19">
        <f>SUMIF($K$38,"X",$G$38)</f>
        <v>0</v>
      </c>
      <c r="H6" s="19">
        <f>SUMIF($K$38,"X",$H$38)</f>
        <v>0</v>
      </c>
      <c r="I6" s="19">
        <f>SUMIF($K$38,"X",$I$38)</f>
        <v>0</v>
      </c>
      <c r="J6" s="19">
        <f>SUMIF($K$38,"X",$J$38)</f>
        <v>0</v>
      </c>
      <c r="K6" s="254"/>
      <c r="AE6" s="2" t="s">
        <v>457</v>
      </c>
      <c r="AF6" s="2">
        <v>2020</v>
      </c>
      <c r="AG6" s="2">
        <v>2021</v>
      </c>
      <c r="AH6" s="2">
        <v>2022</v>
      </c>
      <c r="AI6" s="2">
        <v>2023</v>
      </c>
    </row>
    <row r="7" spans="1:35" ht="15.6">
      <c r="A7" s="253"/>
      <c r="B7" s="253"/>
      <c r="C7" s="253"/>
      <c r="D7" s="260" t="s">
        <v>188</v>
      </c>
      <c r="E7" s="261"/>
      <c r="F7" s="261"/>
      <c r="G7" s="19">
        <f>-36494114+G20+G6+AF7</f>
        <v>-50144114</v>
      </c>
      <c r="H7" s="19">
        <f>-26043275+H20+H6+AG7</f>
        <v>-44443275</v>
      </c>
      <c r="I7" s="19">
        <f>-33969306+I20+I6+AH7</f>
        <v>-52869306</v>
      </c>
      <c r="J7" s="268">
        <f>-35360501+J20+J6+AI7</f>
        <v>-54260501</v>
      </c>
      <c r="K7" s="254"/>
      <c r="AE7" s="2" t="s">
        <v>458</v>
      </c>
      <c r="AF7" s="60">
        <v>1100000</v>
      </c>
      <c r="AG7" s="60">
        <v>1100000</v>
      </c>
      <c r="AH7" s="60">
        <v>1100000</v>
      </c>
      <c r="AI7" s="60">
        <v>1100000</v>
      </c>
    </row>
    <row r="8" spans="1:35" ht="15.6">
      <c r="A8" s="253"/>
      <c r="B8" s="253"/>
      <c r="C8" s="253"/>
      <c r="D8" s="260" t="s">
        <v>404</v>
      </c>
      <c r="E8" s="261"/>
      <c r="F8" s="261"/>
      <c r="G8" s="19">
        <f>SUMIF($K$37,"X",$G$37)</f>
        <v>0</v>
      </c>
      <c r="H8" s="19"/>
      <c r="I8" s="19"/>
      <c r="J8" s="268"/>
      <c r="K8" s="254"/>
    </row>
    <row r="9" spans="1:35" ht="28.8">
      <c r="A9" s="3"/>
      <c r="B9" s="5"/>
      <c r="C9" s="3"/>
      <c r="D9" s="260" t="s">
        <v>405</v>
      </c>
      <c r="E9" s="261"/>
      <c r="F9" s="261"/>
      <c r="G9" s="19">
        <f>(G22+G6+G8)</f>
        <v>-14750000</v>
      </c>
      <c r="H9" s="19">
        <f t="shared" ref="H9:J9" si="0">(H22+H6+H8)</f>
        <v>-19500000</v>
      </c>
      <c r="I9" s="19">
        <f t="shared" si="0"/>
        <v>-20000000</v>
      </c>
      <c r="J9" s="19">
        <f t="shared" si="0"/>
        <v>-20000000</v>
      </c>
      <c r="K9" s="169"/>
      <c r="L9" s="308"/>
      <c r="M9" s="308"/>
    </row>
    <row r="10" spans="1:35" ht="28.8" hidden="1">
      <c r="A10" s="3"/>
      <c r="B10" s="5"/>
      <c r="C10" s="3"/>
      <c r="D10" s="260" t="s">
        <v>407</v>
      </c>
      <c r="E10" s="261"/>
      <c r="F10" s="261"/>
      <c r="G10" s="19">
        <f>23459644-AF7</f>
        <v>22359644</v>
      </c>
      <c r="H10" s="19">
        <f>14462829-AG7</f>
        <v>13362829</v>
      </c>
      <c r="I10" s="19">
        <f>14072452-AH7</f>
        <v>12972452</v>
      </c>
      <c r="J10" s="268">
        <f>15948127-AI7</f>
        <v>14848127</v>
      </c>
      <c r="K10" s="311"/>
      <c r="L10" s="308"/>
      <c r="M10" s="308"/>
    </row>
    <row r="11" spans="1:35" ht="28.8">
      <c r="A11" s="3"/>
      <c r="B11" s="5"/>
      <c r="C11" s="3"/>
      <c r="D11" s="260" t="s">
        <v>402</v>
      </c>
      <c r="E11" s="235"/>
      <c r="F11" s="316">
        <f>35510427-F14</f>
        <v>24510427</v>
      </c>
      <c r="G11" s="19">
        <f>F11-G9-(F11-G10+F14)</f>
        <v>26109644</v>
      </c>
      <c r="H11" s="19">
        <f>G11-H9-(G10-H10)</f>
        <v>36612829</v>
      </c>
      <c r="I11" s="19">
        <f>H11-I9-(H10-I10)</f>
        <v>56222452</v>
      </c>
      <c r="J11" s="19">
        <f>I11-J9-(I10-J10)</f>
        <v>78098127</v>
      </c>
      <c r="K11" s="312"/>
    </row>
    <row r="12" spans="1:35" ht="18" hidden="1">
      <c r="A12" s="3"/>
      <c r="B12" s="5"/>
      <c r="C12" s="3"/>
      <c r="D12" s="260"/>
      <c r="E12" s="235"/>
      <c r="F12" s="315">
        <v>2000000</v>
      </c>
      <c r="G12" s="19"/>
      <c r="H12" s="19"/>
      <c r="I12" s="19"/>
      <c r="J12" s="268"/>
      <c r="K12" s="312"/>
    </row>
    <row r="13" spans="1:35" ht="18" hidden="1">
      <c r="A13" s="3"/>
      <c r="B13" s="5"/>
      <c r="C13" s="3"/>
      <c r="D13" s="260" t="s">
        <v>403</v>
      </c>
      <c r="E13" s="235"/>
      <c r="F13" s="235"/>
      <c r="G13" s="19"/>
      <c r="H13" s="19"/>
      <c r="I13" s="19"/>
      <c r="J13" s="268"/>
      <c r="K13" s="312"/>
    </row>
    <row r="14" spans="1:35" ht="18.600000000000001" thickBot="1">
      <c r="A14" s="3"/>
      <c r="B14" s="5"/>
      <c r="C14" s="3"/>
      <c r="D14" s="262" t="s">
        <v>406</v>
      </c>
      <c r="E14" s="307"/>
      <c r="F14" s="317">
        <v>11000000</v>
      </c>
      <c r="G14" s="313"/>
      <c r="H14" s="313"/>
      <c r="I14" s="313"/>
      <c r="J14" s="314"/>
      <c r="K14" s="312"/>
    </row>
    <row r="15" spans="1:35" ht="18">
      <c r="A15" s="3"/>
      <c r="B15" s="5"/>
      <c r="C15" s="3"/>
      <c r="D15" s="309"/>
      <c r="E15" s="51"/>
      <c r="F15" s="51"/>
      <c r="G15" s="310"/>
      <c r="H15" s="310"/>
      <c r="I15" s="310"/>
      <c r="J15" s="310"/>
      <c r="K15" s="312"/>
    </row>
    <row r="16" spans="1:35" ht="18.600000000000001" thickBot="1">
      <c r="A16" s="65" t="s">
        <v>344</v>
      </c>
      <c r="B16" s="5"/>
      <c r="C16" s="3"/>
      <c r="D16" s="51"/>
      <c r="E16" s="51"/>
      <c r="F16" s="51"/>
      <c r="G16" s="227"/>
      <c r="H16" s="227"/>
      <c r="I16" s="227"/>
      <c r="J16" s="227"/>
      <c r="K16" s="169"/>
    </row>
    <row r="17" spans="1:11" ht="27.6">
      <c r="A17" s="2"/>
      <c r="B17" s="18"/>
      <c r="C17" s="5"/>
      <c r="D17" s="263"/>
      <c r="E17" s="264"/>
      <c r="F17" s="264"/>
      <c r="G17" s="265" t="s">
        <v>93</v>
      </c>
      <c r="H17" s="265" t="s">
        <v>139</v>
      </c>
      <c r="I17" s="265" t="s">
        <v>197</v>
      </c>
      <c r="J17" s="266" t="s">
        <v>259</v>
      </c>
      <c r="K17" s="169"/>
    </row>
    <row r="18" spans="1:11" ht="18">
      <c r="A18" s="65"/>
      <c r="B18" s="18"/>
      <c r="C18" s="5"/>
      <c r="D18" s="267" t="s">
        <v>77</v>
      </c>
      <c r="E18" s="13"/>
      <c r="F18" s="13"/>
      <c r="G18" s="19">
        <f>G172</f>
        <v>0</v>
      </c>
      <c r="H18" s="19">
        <f t="shared" ref="H18:J18" si="1">H172</f>
        <v>0</v>
      </c>
      <c r="I18" s="19">
        <f t="shared" si="1"/>
        <v>0</v>
      </c>
      <c r="J18" s="19">
        <f t="shared" si="1"/>
        <v>0</v>
      </c>
      <c r="K18" s="169"/>
    </row>
    <row r="19" spans="1:11" ht="18.600000000000001" thickBot="1">
      <c r="A19" s="5"/>
      <c r="B19" s="5"/>
      <c r="C19" s="5"/>
      <c r="D19" s="267" t="s">
        <v>53</v>
      </c>
      <c r="E19" s="13"/>
      <c r="F19" s="13"/>
      <c r="G19" s="19">
        <f>G173</f>
        <v>-14750000</v>
      </c>
      <c r="H19" s="19">
        <f>H173</f>
        <v>-19500000</v>
      </c>
      <c r="I19" s="19">
        <f>I173</f>
        <v>-20000000</v>
      </c>
      <c r="J19" s="19">
        <f>J173</f>
        <v>-20000000</v>
      </c>
      <c r="K19" s="169"/>
    </row>
    <row r="20" spans="1:11" ht="18.600000000000001" thickBot="1">
      <c r="A20" s="5"/>
      <c r="B20" s="5"/>
      <c r="C20" s="5"/>
      <c r="D20" s="290" t="s">
        <v>351</v>
      </c>
      <c r="E20" s="291"/>
      <c r="F20" s="291"/>
      <c r="G20" s="292">
        <f>G18+G19</f>
        <v>-14750000</v>
      </c>
      <c r="H20" s="292">
        <f>H18+H19</f>
        <v>-19500000</v>
      </c>
      <c r="I20" s="292">
        <f>I18+I19</f>
        <v>-20000000</v>
      </c>
      <c r="J20" s="293">
        <f>J18+J19</f>
        <v>-20000000</v>
      </c>
      <c r="K20" s="169"/>
    </row>
    <row r="21" spans="1:11" ht="18.600000000000001" thickBot="1">
      <c r="A21" s="5"/>
      <c r="B21" s="5"/>
      <c r="C21" s="5"/>
      <c r="D21" s="289" t="s">
        <v>54</v>
      </c>
      <c r="E21" s="287"/>
      <c r="F21" s="287"/>
      <c r="G21" s="288">
        <f t="shared" ref="G21:J21" si="2">G174</f>
        <v>0</v>
      </c>
      <c r="H21" s="288">
        <f t="shared" si="2"/>
        <v>0</v>
      </c>
      <c r="I21" s="288">
        <f t="shared" si="2"/>
        <v>0</v>
      </c>
      <c r="J21" s="288">
        <f t="shared" si="2"/>
        <v>0</v>
      </c>
      <c r="K21" s="169"/>
    </row>
    <row r="22" spans="1:11" ht="18.600000000000001" thickBot="1">
      <c r="A22" s="5"/>
      <c r="B22" s="5"/>
      <c r="C22" s="5"/>
      <c r="D22" s="290" t="s">
        <v>350</v>
      </c>
      <c r="E22" s="291"/>
      <c r="F22" s="291"/>
      <c r="G22" s="292">
        <f>G18+G19+G21</f>
        <v>-14750000</v>
      </c>
      <c r="H22" s="292">
        <f>H18+H19+H21</f>
        <v>-19500000</v>
      </c>
      <c r="I22" s="292">
        <f>I18+I19+I21</f>
        <v>-20000000</v>
      </c>
      <c r="J22" s="293">
        <f>J18+J19+J21</f>
        <v>-20000000</v>
      </c>
      <c r="K22" s="169"/>
    </row>
    <row r="23" spans="1:11" ht="18">
      <c r="A23" s="5"/>
      <c r="B23" s="5"/>
      <c r="C23" s="5"/>
      <c r="D23" s="273"/>
      <c r="E23" s="274"/>
      <c r="F23" s="274"/>
      <c r="G23" s="275"/>
      <c r="H23" s="275"/>
      <c r="I23" s="275"/>
      <c r="J23" s="276"/>
      <c r="K23" s="169"/>
    </row>
    <row r="24" spans="1:11" ht="18">
      <c r="A24" s="5"/>
      <c r="B24" s="5"/>
      <c r="C24" s="5"/>
      <c r="D24" s="273"/>
      <c r="E24" s="274"/>
      <c r="F24" s="274"/>
      <c r="G24" s="275"/>
      <c r="H24" s="275"/>
      <c r="I24" s="275"/>
      <c r="J24" s="276"/>
      <c r="K24" s="169"/>
    </row>
    <row r="25" spans="1:11" ht="18.600000000000001" thickBot="1">
      <c r="A25" s="65" t="s">
        <v>348</v>
      </c>
      <c r="B25" s="5"/>
      <c r="C25" s="5"/>
      <c r="D25" s="273"/>
      <c r="E25" s="274"/>
      <c r="F25" s="274"/>
      <c r="G25" s="275"/>
      <c r="H25" s="275"/>
      <c r="I25" s="275"/>
      <c r="J25" s="276"/>
      <c r="K25" s="169"/>
    </row>
    <row r="26" spans="1:11" ht="18">
      <c r="A26" s="65"/>
      <c r="B26" s="5"/>
      <c r="C26" s="5"/>
      <c r="D26" s="281"/>
      <c r="E26" s="282"/>
      <c r="F26" s="282"/>
      <c r="G26" s="284">
        <v>2020</v>
      </c>
      <c r="H26" s="284">
        <v>2021</v>
      </c>
      <c r="I26" s="284">
        <v>2022</v>
      </c>
      <c r="J26" s="285">
        <v>2023</v>
      </c>
      <c r="K26" s="169"/>
    </row>
    <row r="27" spans="1:11" ht="18">
      <c r="A27" s="65"/>
      <c r="B27" s="5"/>
      <c r="C27" s="5"/>
      <c r="D27" s="272" t="s">
        <v>346</v>
      </c>
      <c r="E27" s="12"/>
      <c r="F27" s="12"/>
      <c r="G27" s="20">
        <f>674005857+G20</f>
        <v>659255857</v>
      </c>
      <c r="H27" s="20">
        <f>691205112+H20</f>
        <v>671705112</v>
      </c>
      <c r="I27" s="20">
        <f>708123149+I20</f>
        <v>688123149</v>
      </c>
      <c r="J27" s="286">
        <f>725594366+J20</f>
        <v>705594366</v>
      </c>
      <c r="K27" s="169"/>
    </row>
    <row r="28" spans="1:11" ht="18">
      <c r="A28" s="65"/>
      <c r="B28" s="5"/>
      <c r="C28" s="5"/>
      <c r="D28" s="272" t="s">
        <v>94</v>
      </c>
      <c r="E28" s="12"/>
      <c r="F28" s="12"/>
      <c r="G28" s="20">
        <v>675607000</v>
      </c>
      <c r="H28" s="20"/>
      <c r="I28" s="20"/>
      <c r="J28" s="20"/>
      <c r="K28" s="169"/>
    </row>
    <row r="29" spans="1:11" ht="18">
      <c r="A29" s="65"/>
      <c r="B29" s="5"/>
      <c r="C29" s="5"/>
      <c r="D29" s="272" t="s">
        <v>347</v>
      </c>
      <c r="E29" s="12"/>
      <c r="F29" s="12"/>
      <c r="G29" s="20">
        <f>G28-G27</f>
        <v>16351143</v>
      </c>
      <c r="H29" s="20"/>
      <c r="I29" s="20"/>
      <c r="J29" s="286"/>
      <c r="K29" s="169"/>
    </row>
    <row r="30" spans="1:11" ht="18">
      <c r="A30" s="65"/>
      <c r="B30" s="5"/>
      <c r="C30" s="5"/>
      <c r="D30" s="272"/>
      <c r="E30" s="12"/>
      <c r="F30" s="12"/>
      <c r="G30" s="280"/>
      <c r="H30" s="280"/>
      <c r="I30" s="280"/>
      <c r="J30" s="283"/>
      <c r="K30" s="169"/>
    </row>
    <row r="31" spans="1:11" ht="18">
      <c r="A31" s="65"/>
      <c r="B31" s="5"/>
      <c r="C31" s="5"/>
      <c r="D31" s="272" t="s">
        <v>23</v>
      </c>
      <c r="E31" s="12"/>
      <c r="F31" s="12"/>
      <c r="G31" s="20">
        <f>G180</f>
        <v>17741700</v>
      </c>
      <c r="H31" s="20">
        <f t="shared" ref="H31:J31" si="3">H180</f>
        <v>19293600</v>
      </c>
      <c r="I31" s="20">
        <f t="shared" si="3"/>
        <v>12757600</v>
      </c>
      <c r="J31" s="20">
        <f t="shared" si="3"/>
        <v>21648100</v>
      </c>
      <c r="K31" s="169"/>
    </row>
    <row r="32" spans="1:11" ht="18">
      <c r="A32" s="65"/>
      <c r="B32" s="5"/>
      <c r="C32" s="5"/>
      <c r="D32" s="272" t="s">
        <v>250</v>
      </c>
      <c r="E32" s="12"/>
      <c r="F32" s="12"/>
      <c r="G32" s="20">
        <v>43943418</v>
      </c>
      <c r="H32" s="20"/>
      <c r="I32" s="20"/>
      <c r="J32" s="286"/>
      <c r="K32" s="169"/>
    </row>
    <row r="33" spans="1:15" ht="18.600000000000001" thickBot="1">
      <c r="A33" s="65"/>
      <c r="B33" s="5"/>
      <c r="C33" s="5"/>
      <c r="D33" s="269" t="s">
        <v>254</v>
      </c>
      <c r="E33" s="270"/>
      <c r="F33" s="270"/>
      <c r="G33" s="271">
        <f>G32-G31</f>
        <v>26201718</v>
      </c>
      <c r="H33" s="271"/>
      <c r="I33" s="271"/>
      <c r="J33" s="271"/>
      <c r="K33" s="169"/>
    </row>
    <row r="34" spans="1:15" ht="18">
      <c r="A34" s="65"/>
      <c r="B34" s="5"/>
      <c r="C34" s="5"/>
      <c r="D34" s="273"/>
      <c r="E34" s="274"/>
      <c r="F34" s="274"/>
      <c r="G34" s="275"/>
      <c r="H34" s="275"/>
      <c r="I34" s="275"/>
      <c r="J34" s="276"/>
      <c r="K34" s="169"/>
    </row>
    <row r="35" spans="1:15" ht="18">
      <c r="A35" s="65"/>
      <c r="B35" s="5"/>
      <c r="C35" s="5"/>
      <c r="D35" s="273"/>
      <c r="E35" s="274"/>
      <c r="F35" s="274"/>
      <c r="G35" s="275"/>
      <c r="H35" s="275"/>
      <c r="I35" s="275"/>
      <c r="J35" s="276"/>
      <c r="K35" s="169" t="str">
        <f>K55</f>
        <v>Prioriteret</v>
      </c>
    </row>
    <row r="36" spans="1:15" ht="18">
      <c r="A36" s="65" t="s">
        <v>408</v>
      </c>
      <c r="B36" s="5"/>
      <c r="C36" s="5"/>
      <c r="D36" s="273"/>
      <c r="E36" s="274"/>
      <c r="F36" s="274"/>
      <c r="G36" s="275"/>
      <c r="H36" s="275"/>
      <c r="I36" s="275"/>
      <c r="J36" s="276"/>
      <c r="K36" s="169" t="str">
        <f>K56</f>
        <v xml:space="preserve">Hvis forslaget ønskes prioriteret skriv "X" </v>
      </c>
    </row>
    <row r="37" spans="1:15" ht="29.4">
      <c r="A37" s="65"/>
      <c r="B37" s="5"/>
      <c r="C37" s="5"/>
      <c r="D37" s="272" t="s">
        <v>352</v>
      </c>
      <c r="E37" s="12"/>
      <c r="F37" s="12"/>
      <c r="G37" s="155">
        <v>-20000000</v>
      </c>
      <c r="H37" s="20"/>
      <c r="I37" s="20"/>
      <c r="J37" s="20"/>
      <c r="K37" s="170" t="s">
        <v>85</v>
      </c>
    </row>
    <row r="38" spans="1:15" ht="18.600000000000001" thickBot="1">
      <c r="A38" s="65"/>
      <c r="B38" s="5"/>
      <c r="C38" s="5"/>
      <c r="D38" s="269" t="s">
        <v>409</v>
      </c>
      <c r="E38" s="270"/>
      <c r="F38" s="270"/>
      <c r="G38" s="155">
        <v>-5800000</v>
      </c>
      <c r="H38" s="155">
        <v>-5800000</v>
      </c>
      <c r="I38" s="155">
        <v>-5800000</v>
      </c>
      <c r="J38" s="155">
        <v>-5800000</v>
      </c>
      <c r="K38" s="170"/>
    </row>
    <row r="39" spans="1:15" ht="52.5" hidden="1" customHeight="1">
      <c r="A39" s="520" t="s">
        <v>3</v>
      </c>
      <c r="B39" s="521" t="s">
        <v>80</v>
      </c>
      <c r="C39" s="520" t="s">
        <v>79</v>
      </c>
      <c r="D39" s="520" t="s">
        <v>1</v>
      </c>
      <c r="E39" s="53"/>
      <c r="F39" s="53"/>
      <c r="G39" s="523" t="s">
        <v>57</v>
      </c>
      <c r="H39" s="524"/>
      <c r="I39" s="524"/>
      <c r="J39" s="524"/>
      <c r="K39" s="2"/>
    </row>
    <row r="40" spans="1:15" ht="63" hidden="1" customHeight="1">
      <c r="A40" s="520"/>
      <c r="B40" s="522"/>
      <c r="C40" s="520"/>
      <c r="D40" s="520"/>
      <c r="E40" s="50"/>
      <c r="F40" s="50"/>
      <c r="G40" s="131" t="s">
        <v>93</v>
      </c>
      <c r="H40" s="131" t="s">
        <v>139</v>
      </c>
      <c r="I40" s="131" t="s">
        <v>197</v>
      </c>
      <c r="J40" s="131" t="s">
        <v>259</v>
      </c>
      <c r="K40" s="2"/>
    </row>
    <row r="41" spans="1:15" ht="18" hidden="1">
      <c r="A41" s="3"/>
      <c r="B41" s="5"/>
      <c r="C41" s="3"/>
      <c r="D41" s="255"/>
      <c r="E41" s="255"/>
      <c r="F41" s="255"/>
      <c r="G41" s="256"/>
      <c r="H41" s="256"/>
      <c r="I41" s="256"/>
      <c r="J41" s="256"/>
      <c r="K41" s="169"/>
    </row>
    <row r="42" spans="1:15" ht="25.5" hidden="1" customHeight="1">
      <c r="A42" s="277"/>
      <c r="B42" s="277"/>
      <c r="C42" s="278"/>
      <c r="D42" s="261" t="s">
        <v>175</v>
      </c>
      <c r="E42" s="261"/>
      <c r="F42" s="261"/>
      <c r="G42" s="297">
        <v>-5280259</v>
      </c>
      <c r="H42" s="297">
        <v>6550099</v>
      </c>
      <c r="I42" s="297">
        <v>-7807698</v>
      </c>
      <c r="J42" s="297">
        <v>-130261</v>
      </c>
      <c r="K42" s="2"/>
    </row>
    <row r="43" spans="1:15" ht="35.25" hidden="1" customHeight="1">
      <c r="A43" s="277"/>
      <c r="B43" s="277"/>
      <c r="C43" s="278"/>
      <c r="D43" s="261" t="s">
        <v>256</v>
      </c>
      <c r="E43" s="279"/>
      <c r="F43" s="279"/>
      <c r="G43" s="64">
        <f>SUM(G48:G52)</f>
        <v>0</v>
      </c>
      <c r="H43" s="64">
        <f>SUM(H48:H52)</f>
        <v>0</v>
      </c>
      <c r="I43" s="64">
        <f>SUM(I48:I52)</f>
        <v>0</v>
      </c>
      <c r="J43" s="64">
        <f>SUM(J48:J52)</f>
        <v>0</v>
      </c>
      <c r="K43" s="169"/>
    </row>
    <row r="44" spans="1:15" ht="25.5" hidden="1" customHeight="1">
      <c r="A44" s="277"/>
      <c r="B44" s="277"/>
      <c r="C44" s="278"/>
      <c r="D44" s="261" t="s">
        <v>49</v>
      </c>
      <c r="E44" s="261"/>
      <c r="F44" s="261"/>
      <c r="G44" s="64">
        <f>G175</f>
        <v>-14750000</v>
      </c>
      <c r="H44" s="64">
        <f>H175</f>
        <v>-19500000</v>
      </c>
      <c r="I44" s="64">
        <f>I175</f>
        <v>-20000000</v>
      </c>
      <c r="J44" s="64">
        <f>J175</f>
        <v>-20000000</v>
      </c>
      <c r="K44" s="169"/>
    </row>
    <row r="45" spans="1:15" ht="31.5" hidden="1" customHeight="1">
      <c r="A45" s="277"/>
      <c r="B45" s="277"/>
      <c r="C45" s="278"/>
      <c r="D45" s="261" t="s">
        <v>179</v>
      </c>
      <c r="E45" s="261"/>
      <c r="F45" s="261"/>
      <c r="G45" s="64">
        <f>SUM(G42-G43+G44)</f>
        <v>-20030259</v>
      </c>
      <c r="H45" s="64">
        <f>SUM(H42-H43+H44)</f>
        <v>-12949901</v>
      </c>
      <c r="I45" s="64">
        <f>SUM(I42-I43+I44)</f>
        <v>-27807698</v>
      </c>
      <c r="J45" s="64">
        <f>SUM(J42-J43+J44)</f>
        <v>-20130261</v>
      </c>
      <c r="K45" s="169"/>
    </row>
    <row r="46" spans="1:15" ht="22.5" hidden="1" customHeight="1">
      <c r="A46" s="3"/>
      <c r="B46" s="5"/>
      <c r="C46" s="3"/>
      <c r="D46" s="3"/>
      <c r="E46" s="3"/>
      <c r="F46" s="3"/>
      <c r="G46" s="3"/>
      <c r="H46" s="3"/>
      <c r="I46" s="3"/>
      <c r="J46" s="3"/>
      <c r="K46" s="169"/>
    </row>
    <row r="47" spans="1:15" ht="18" hidden="1">
      <c r="A47" s="14" t="s">
        <v>242</v>
      </c>
      <c r="B47" s="24"/>
      <c r="C47" s="11"/>
      <c r="D47" s="13"/>
      <c r="E47" s="13"/>
      <c r="F47" s="13"/>
      <c r="G47" s="15"/>
      <c r="H47" s="15"/>
      <c r="I47" s="15"/>
      <c r="J47" s="15"/>
      <c r="K47" s="169"/>
    </row>
    <row r="48" spans="1:15" ht="18" hidden="1">
      <c r="A48" s="181"/>
      <c r="B48" s="181" t="s">
        <v>74</v>
      </c>
      <c r="C48" s="153">
        <v>9</v>
      </c>
      <c r="D48" s="183" t="s">
        <v>255</v>
      </c>
      <c r="E48" s="184"/>
      <c r="F48" s="184"/>
      <c r="G48" s="185">
        <v>0</v>
      </c>
      <c r="H48" s="185">
        <v>0</v>
      </c>
      <c r="I48" s="185">
        <v>0</v>
      </c>
      <c r="J48" s="185">
        <v>0</v>
      </c>
      <c r="K48" s="169"/>
      <c r="L48" s="186"/>
      <c r="M48" s="186"/>
      <c r="N48" s="186"/>
      <c r="O48" s="186"/>
    </row>
    <row r="49" spans="1:15" ht="18" hidden="1">
      <c r="A49" s="181"/>
      <c r="B49" s="181"/>
      <c r="C49" s="182"/>
      <c r="D49" s="183"/>
      <c r="E49" s="184"/>
      <c r="F49" s="184"/>
      <c r="G49" s="185"/>
      <c r="H49" s="185"/>
      <c r="I49" s="185"/>
      <c r="J49" s="185"/>
      <c r="K49" s="169"/>
      <c r="L49" s="186"/>
      <c r="M49" s="186"/>
      <c r="N49" s="186"/>
      <c r="O49" s="186"/>
    </row>
    <row r="50" spans="1:15" ht="18" hidden="1">
      <c r="A50" s="181"/>
      <c r="B50" s="181"/>
      <c r="C50" s="182"/>
      <c r="D50" s="183"/>
      <c r="E50" s="184"/>
      <c r="F50" s="184"/>
      <c r="G50" s="185"/>
      <c r="H50" s="185"/>
      <c r="I50" s="185"/>
      <c r="J50" s="185"/>
      <c r="K50" s="169"/>
      <c r="L50" s="186"/>
      <c r="M50" s="186"/>
      <c r="N50" s="186"/>
      <c r="O50" s="186"/>
    </row>
    <row r="51" spans="1:15" ht="18" hidden="1">
      <c r="A51" s="181"/>
      <c r="B51" s="181"/>
      <c r="C51" s="182"/>
      <c r="D51" s="183"/>
      <c r="E51" s="184"/>
      <c r="F51" s="184"/>
      <c r="G51" s="185"/>
      <c r="H51" s="185"/>
      <c r="I51" s="185"/>
      <c r="J51" s="185"/>
      <c r="K51" s="169"/>
      <c r="L51" s="186"/>
      <c r="M51" s="186"/>
      <c r="N51" s="186"/>
      <c r="O51" s="186"/>
    </row>
    <row r="52" spans="1:15" ht="18" hidden="1">
      <c r="A52" s="181"/>
      <c r="B52" s="181"/>
      <c r="C52" s="182"/>
      <c r="D52" s="184"/>
      <c r="E52" s="184"/>
      <c r="F52" s="184"/>
      <c r="G52" s="185"/>
      <c r="H52" s="185"/>
      <c r="I52" s="185"/>
      <c r="J52" s="185"/>
      <c r="K52" s="169"/>
      <c r="L52" s="186"/>
      <c r="M52" s="186"/>
      <c r="N52" s="186"/>
      <c r="O52" s="186"/>
    </row>
    <row r="53" spans="1:15" ht="22.5" customHeight="1">
      <c r="A53" s="3"/>
      <c r="B53" s="5"/>
      <c r="C53" s="3"/>
      <c r="D53" s="3"/>
      <c r="E53" s="3"/>
      <c r="F53" s="3"/>
      <c r="G53" s="3"/>
      <c r="H53" s="3"/>
      <c r="I53" s="3"/>
      <c r="J53" s="3"/>
      <c r="K53" s="169"/>
    </row>
    <row r="54" spans="1:15" s="208" customFormat="1" ht="27" customHeight="1">
      <c r="A54" s="525" t="s">
        <v>4</v>
      </c>
      <c r="B54" s="525"/>
      <c r="C54" s="525"/>
      <c r="D54" s="525"/>
      <c r="E54" s="525"/>
      <c r="F54" s="525"/>
      <c r="G54" s="525"/>
      <c r="H54" s="525"/>
      <c r="I54" s="525"/>
      <c r="J54" s="525"/>
      <c r="K54" s="169"/>
    </row>
    <row r="55" spans="1:15" s="208" customFormat="1" ht="25.8">
      <c r="A55" s="519" t="s">
        <v>75</v>
      </c>
      <c r="B55" s="519"/>
      <c r="C55" s="519"/>
      <c r="D55" s="519"/>
      <c r="E55" s="519"/>
      <c r="F55" s="519"/>
      <c r="G55" s="519"/>
      <c r="H55" s="519"/>
      <c r="I55" s="519"/>
      <c r="J55" s="320"/>
      <c r="K55" s="167" t="s">
        <v>39</v>
      </c>
    </row>
    <row r="56" spans="1:15" ht="78">
      <c r="A56" s="146"/>
      <c r="B56" s="147"/>
      <c r="C56" s="147"/>
      <c r="D56" s="145" t="s">
        <v>210</v>
      </c>
      <c r="E56" s="22" t="s">
        <v>78</v>
      </c>
      <c r="F56" s="22" t="s">
        <v>83</v>
      </c>
      <c r="G56" s="304">
        <v>2020</v>
      </c>
      <c r="H56" s="305">
        <v>2021</v>
      </c>
      <c r="I56" s="305">
        <v>2022</v>
      </c>
      <c r="J56" s="306" t="s">
        <v>312</v>
      </c>
      <c r="K56" s="168" t="s">
        <v>230</v>
      </c>
    </row>
    <row r="57" spans="1:15" s="156" customFormat="1" ht="18">
      <c r="A57" s="153" t="s">
        <v>257</v>
      </c>
      <c r="B57" s="153" t="s">
        <v>71</v>
      </c>
      <c r="C57" s="153">
        <v>2</v>
      </c>
      <c r="D57" s="154" t="s">
        <v>258</v>
      </c>
      <c r="E57" s="153" t="s">
        <v>70</v>
      </c>
      <c r="F57" s="153"/>
      <c r="G57" s="155">
        <v>-400000</v>
      </c>
      <c r="H57" s="155">
        <v>-400000</v>
      </c>
      <c r="I57" s="155">
        <v>-400000</v>
      </c>
      <c r="J57" s="155">
        <v>-400000</v>
      </c>
      <c r="K57" s="170"/>
    </row>
    <row r="58" spans="1:15" s="156" customFormat="1" ht="18" hidden="1">
      <c r="A58" s="153"/>
      <c r="B58" s="153"/>
      <c r="C58" s="153"/>
      <c r="D58" s="154"/>
      <c r="E58" s="153"/>
      <c r="F58" s="153"/>
      <c r="G58" s="155"/>
      <c r="H58" s="155"/>
      <c r="I58" s="155"/>
      <c r="J58" s="155"/>
      <c r="K58" s="170"/>
    </row>
    <row r="59" spans="1:15" s="140" customFormat="1" ht="14.4">
      <c r="A59" s="157"/>
      <c r="B59" s="209"/>
      <c r="C59" s="209"/>
      <c r="D59" s="210"/>
      <c r="E59" s="209"/>
      <c r="F59" s="209"/>
      <c r="G59" s="211"/>
      <c r="H59" s="211"/>
      <c r="I59" s="211"/>
      <c r="J59" s="211"/>
      <c r="K59" s="171"/>
    </row>
    <row r="60" spans="1:15" s="140" customFormat="1" ht="14.4">
      <c r="A60" s="157"/>
      <c r="B60" s="158"/>
      <c r="C60" s="158"/>
      <c r="D60" s="159" t="s">
        <v>226</v>
      </c>
      <c r="E60" s="158"/>
      <c r="F60" s="158"/>
      <c r="G60" s="160"/>
      <c r="H60" s="160"/>
      <c r="I60" s="160"/>
      <c r="J60" s="160"/>
      <c r="K60" s="171"/>
    </row>
    <row r="61" spans="1:15" s="156" customFormat="1" ht="21.75" customHeight="1">
      <c r="A61" s="153" t="s">
        <v>260</v>
      </c>
      <c r="B61" s="153" t="s">
        <v>72</v>
      </c>
      <c r="C61" s="153">
        <v>4</v>
      </c>
      <c r="D61" s="154" t="s">
        <v>262</v>
      </c>
      <c r="E61" s="153" t="s">
        <v>70</v>
      </c>
      <c r="F61" s="153"/>
      <c r="G61" s="155">
        <v>-600000</v>
      </c>
      <c r="H61" s="155">
        <v>-600000</v>
      </c>
      <c r="I61" s="155">
        <v>-600000</v>
      </c>
      <c r="J61" s="155">
        <v>-600000</v>
      </c>
      <c r="K61" s="170"/>
    </row>
    <row r="62" spans="1:15" s="161" customFormat="1" ht="18">
      <c r="A62" s="153" t="s">
        <v>261</v>
      </c>
      <c r="B62" s="153" t="s">
        <v>72</v>
      </c>
      <c r="C62" s="153">
        <v>4</v>
      </c>
      <c r="D62" s="154" t="s">
        <v>263</v>
      </c>
      <c r="E62" s="153" t="s">
        <v>70</v>
      </c>
      <c r="F62" s="153"/>
      <c r="G62" s="155">
        <v>-85000</v>
      </c>
      <c r="H62" s="155">
        <v>-172000</v>
      </c>
      <c r="I62" s="155">
        <v>-172000</v>
      </c>
      <c r="J62" s="155">
        <v>-172000</v>
      </c>
      <c r="K62" s="170" t="s">
        <v>85</v>
      </c>
      <c r="L62" s="161" t="s">
        <v>70</v>
      </c>
    </row>
    <row r="63" spans="1:15" s="161" customFormat="1" ht="15" customHeight="1">
      <c r="A63" s="153" t="s">
        <v>273</v>
      </c>
      <c r="B63" s="153" t="s">
        <v>72</v>
      </c>
      <c r="C63" s="153">
        <v>4</v>
      </c>
      <c r="D63" s="154" t="s">
        <v>274</v>
      </c>
      <c r="E63" s="153" t="s">
        <v>70</v>
      </c>
      <c r="F63" s="153"/>
      <c r="G63" s="155">
        <v>-100000</v>
      </c>
      <c r="H63" s="155">
        <v>-100000</v>
      </c>
      <c r="I63" s="155">
        <v>-100000</v>
      </c>
      <c r="J63" s="155">
        <v>-100000</v>
      </c>
      <c r="K63" s="170"/>
    </row>
    <row r="64" spans="1:15" s="161" customFormat="1" ht="15" customHeight="1">
      <c r="A64" s="153" t="s">
        <v>264</v>
      </c>
      <c r="B64" s="153" t="s">
        <v>72</v>
      </c>
      <c r="C64" s="153">
        <v>4</v>
      </c>
      <c r="D64" s="154" t="s">
        <v>275</v>
      </c>
      <c r="E64" s="153" t="s">
        <v>70</v>
      </c>
      <c r="F64" s="153"/>
      <c r="G64" s="155">
        <v>-100000</v>
      </c>
      <c r="H64" s="155">
        <v>-100000</v>
      </c>
      <c r="I64" s="155">
        <v>-100000</v>
      </c>
      <c r="J64" s="155">
        <v>-100000</v>
      </c>
      <c r="K64" s="170"/>
    </row>
    <row r="65" spans="1:11" s="161" customFormat="1" ht="15" customHeight="1">
      <c r="A65" s="153" t="s">
        <v>265</v>
      </c>
      <c r="B65" s="153" t="s">
        <v>72</v>
      </c>
      <c r="C65" s="153">
        <v>4</v>
      </c>
      <c r="D65" s="154" t="s">
        <v>276</v>
      </c>
      <c r="E65" s="153" t="s">
        <v>70</v>
      </c>
      <c r="F65" s="153"/>
      <c r="G65" s="155">
        <v>-440000</v>
      </c>
      <c r="H65" s="155">
        <v>-440000</v>
      </c>
      <c r="I65" s="155">
        <v>-440000</v>
      </c>
      <c r="J65" s="155">
        <v>-440000</v>
      </c>
      <c r="K65" s="170"/>
    </row>
    <row r="66" spans="1:11" s="156" customFormat="1" ht="21.75" customHeight="1">
      <c r="A66" s="153" t="s">
        <v>266</v>
      </c>
      <c r="B66" s="153" t="s">
        <v>72</v>
      </c>
      <c r="C66" s="153">
        <v>4</v>
      </c>
      <c r="D66" s="154" t="s">
        <v>277</v>
      </c>
      <c r="E66" s="153" t="s">
        <v>70</v>
      </c>
      <c r="F66" s="153"/>
      <c r="G66" s="155">
        <v>-220000</v>
      </c>
      <c r="H66" s="155">
        <v>-220000</v>
      </c>
      <c r="I66" s="155">
        <v>-220000</v>
      </c>
      <c r="J66" s="155">
        <v>-220000</v>
      </c>
      <c r="K66" s="170" t="s">
        <v>85</v>
      </c>
    </row>
    <row r="67" spans="1:11" s="156" customFormat="1" ht="18">
      <c r="A67" s="153" t="s">
        <v>267</v>
      </c>
      <c r="B67" s="153" t="s">
        <v>72</v>
      </c>
      <c r="C67" s="153">
        <v>5</v>
      </c>
      <c r="D67" s="154" t="s">
        <v>278</v>
      </c>
      <c r="E67" s="153" t="s">
        <v>70</v>
      </c>
      <c r="F67" s="153"/>
      <c r="G67" s="155">
        <v>-1100000</v>
      </c>
      <c r="H67" s="155">
        <v>-1100000</v>
      </c>
      <c r="I67" s="155">
        <v>-1100000</v>
      </c>
      <c r="J67" s="155">
        <v>-1100000</v>
      </c>
      <c r="K67" s="170"/>
    </row>
    <row r="68" spans="1:11" s="156" customFormat="1" ht="18">
      <c r="A68" s="153" t="s">
        <v>268</v>
      </c>
      <c r="B68" s="153" t="s">
        <v>72</v>
      </c>
      <c r="C68" s="153">
        <v>5</v>
      </c>
      <c r="D68" s="154" t="s">
        <v>279</v>
      </c>
      <c r="E68" s="153" t="s">
        <v>70</v>
      </c>
      <c r="F68" s="153"/>
      <c r="G68" s="155">
        <v>-530000</v>
      </c>
      <c r="H68" s="155">
        <v>-530000</v>
      </c>
      <c r="I68" s="155">
        <v>-530000</v>
      </c>
      <c r="J68" s="155">
        <v>-530000</v>
      </c>
      <c r="K68" s="170"/>
    </row>
    <row r="69" spans="1:11" s="156" customFormat="1" ht="21.75" customHeight="1">
      <c r="A69" s="153" t="s">
        <v>269</v>
      </c>
      <c r="B69" s="153" t="s">
        <v>72</v>
      </c>
      <c r="C69" s="153">
        <v>4</v>
      </c>
      <c r="D69" s="154" t="s">
        <v>280</v>
      </c>
      <c r="E69" s="153" t="s">
        <v>70</v>
      </c>
      <c r="F69" s="153"/>
      <c r="G69" s="155">
        <v>-750000</v>
      </c>
      <c r="H69" s="155">
        <v>-1500000</v>
      </c>
      <c r="I69" s="155">
        <v>-1500000</v>
      </c>
      <c r="J69" s="155">
        <v>-1500000</v>
      </c>
      <c r="K69" s="170"/>
    </row>
    <row r="70" spans="1:11" s="156" customFormat="1" ht="21.75" customHeight="1">
      <c r="A70" s="153" t="s">
        <v>270</v>
      </c>
      <c r="B70" s="153" t="s">
        <v>72</v>
      </c>
      <c r="C70" s="153">
        <v>5</v>
      </c>
      <c r="D70" s="154" t="s">
        <v>281</v>
      </c>
      <c r="E70" s="153" t="s">
        <v>70</v>
      </c>
      <c r="F70" s="153"/>
      <c r="G70" s="155">
        <v>-350000</v>
      </c>
      <c r="H70" s="155">
        <v>-350000</v>
      </c>
      <c r="I70" s="155">
        <v>-350000</v>
      </c>
      <c r="J70" s="155">
        <v>-350000</v>
      </c>
      <c r="K70" s="170"/>
    </row>
    <row r="71" spans="1:11" s="156" customFormat="1" ht="21.75" customHeight="1">
      <c r="A71" s="153" t="s">
        <v>271</v>
      </c>
      <c r="B71" s="153" t="s">
        <v>72</v>
      </c>
      <c r="C71" s="153">
        <v>5</v>
      </c>
      <c r="D71" s="154" t="s">
        <v>282</v>
      </c>
      <c r="E71" s="153" t="s">
        <v>70</v>
      </c>
      <c r="F71" s="153"/>
      <c r="G71" s="155">
        <v>-250000</v>
      </c>
      <c r="H71" s="155">
        <v>-250000</v>
      </c>
      <c r="I71" s="155">
        <v>-250000</v>
      </c>
      <c r="J71" s="155">
        <v>-250000</v>
      </c>
      <c r="K71" s="170" t="s">
        <v>85</v>
      </c>
    </row>
    <row r="72" spans="1:11" s="156" customFormat="1" ht="21.75" customHeight="1">
      <c r="A72" s="153" t="s">
        <v>272</v>
      </c>
      <c r="B72" s="153" t="s">
        <v>72</v>
      </c>
      <c r="C72" s="153">
        <v>6</v>
      </c>
      <c r="D72" s="154" t="s">
        <v>283</v>
      </c>
      <c r="E72" s="153"/>
      <c r="F72" s="153" t="s">
        <v>70</v>
      </c>
      <c r="G72" s="155">
        <v>-50000</v>
      </c>
      <c r="H72" s="155">
        <v>-100000</v>
      </c>
      <c r="I72" s="155">
        <v>-100000</v>
      </c>
      <c r="J72" s="155">
        <v>-100000</v>
      </c>
      <c r="K72" s="170" t="s">
        <v>85</v>
      </c>
    </row>
    <row r="73" spans="1:11" s="140" customFormat="1" ht="14.4">
      <c r="A73" s="157"/>
      <c r="B73" s="209"/>
      <c r="C73" s="209"/>
      <c r="D73" s="210"/>
      <c r="E73" s="209"/>
      <c r="F73" s="209"/>
      <c r="G73" s="211"/>
      <c r="H73" s="211"/>
      <c r="I73" s="211"/>
      <c r="J73" s="211"/>
      <c r="K73" s="171"/>
    </row>
    <row r="74" spans="1:11" s="140" customFormat="1" ht="14.4">
      <c r="A74" s="157"/>
      <c r="B74" s="209"/>
      <c r="C74" s="209"/>
      <c r="D74" s="159" t="s">
        <v>401</v>
      </c>
      <c r="E74" s="209"/>
      <c r="F74" s="209"/>
      <c r="G74" s="211"/>
      <c r="H74" s="211"/>
      <c r="I74" s="211"/>
      <c r="J74" s="211"/>
      <c r="K74" s="171"/>
    </row>
    <row r="75" spans="1:11" s="140" customFormat="1" ht="18">
      <c r="A75" s="153" t="s">
        <v>284</v>
      </c>
      <c r="B75" s="153" t="s">
        <v>207</v>
      </c>
      <c r="C75" s="153">
        <v>3</v>
      </c>
      <c r="D75" s="154" t="s">
        <v>285</v>
      </c>
      <c r="E75" s="153" t="s">
        <v>70</v>
      </c>
      <c r="F75" s="303"/>
      <c r="G75" s="155">
        <v>-200000</v>
      </c>
      <c r="H75" s="155">
        <v>-200000</v>
      </c>
      <c r="I75" s="155">
        <v>-200000</v>
      </c>
      <c r="J75" s="155">
        <v>-200000</v>
      </c>
      <c r="K75" s="170"/>
    </row>
    <row r="76" spans="1:11" s="140" customFormat="1" ht="18">
      <c r="A76" s="153" t="s">
        <v>286</v>
      </c>
      <c r="B76" s="153" t="s">
        <v>207</v>
      </c>
      <c r="C76" s="153">
        <v>3</v>
      </c>
      <c r="D76" s="154" t="s">
        <v>354</v>
      </c>
      <c r="E76" s="153" t="s">
        <v>70</v>
      </c>
      <c r="F76" s="303"/>
      <c r="G76" s="155">
        <v>-2400000</v>
      </c>
      <c r="H76" s="155">
        <v>-2400000</v>
      </c>
      <c r="I76" s="155">
        <v>-2400000</v>
      </c>
      <c r="J76" s="155">
        <v>-2400000</v>
      </c>
      <c r="K76" s="170"/>
    </row>
    <row r="77" spans="1:11" s="140" customFormat="1" ht="14.4">
      <c r="A77" s="157"/>
      <c r="B77" s="209"/>
      <c r="C77" s="209"/>
      <c r="D77" s="210"/>
      <c r="E77" s="209"/>
      <c r="F77" s="209"/>
      <c r="G77" s="211"/>
      <c r="H77" s="211"/>
      <c r="I77" s="211"/>
      <c r="J77" s="211"/>
      <c r="K77" s="171"/>
    </row>
    <row r="78" spans="1:11" s="140" customFormat="1" ht="14.4">
      <c r="A78" s="157"/>
      <c r="B78" s="158"/>
      <c r="C78" s="158"/>
      <c r="D78" s="159" t="s">
        <v>227</v>
      </c>
      <c r="E78" s="158"/>
      <c r="F78" s="158"/>
      <c r="G78" s="160"/>
      <c r="H78" s="160"/>
      <c r="I78" s="160"/>
      <c r="J78" s="160"/>
      <c r="K78" s="171"/>
    </row>
    <row r="79" spans="1:11" s="140" customFormat="1" ht="18">
      <c r="A79" s="132" t="s">
        <v>288</v>
      </c>
      <c r="B79" s="162" t="s">
        <v>294</v>
      </c>
      <c r="C79" s="153">
        <v>7</v>
      </c>
      <c r="D79" s="154" t="s">
        <v>295</v>
      </c>
      <c r="E79" s="153"/>
      <c r="F79" s="153" t="s">
        <v>70</v>
      </c>
      <c r="G79" s="155">
        <v>-500000</v>
      </c>
      <c r="H79" s="155">
        <v>-500000</v>
      </c>
      <c r="I79" s="155">
        <v>-500000</v>
      </c>
      <c r="J79" s="155">
        <v>-500000</v>
      </c>
      <c r="K79" s="170" t="s">
        <v>85</v>
      </c>
    </row>
    <row r="80" spans="1:11" s="140" customFormat="1" ht="18">
      <c r="A80" s="132" t="s">
        <v>289</v>
      </c>
      <c r="B80" s="153" t="s">
        <v>294</v>
      </c>
      <c r="C80" s="153">
        <v>7</v>
      </c>
      <c r="D80" s="154" t="s">
        <v>296</v>
      </c>
      <c r="E80" s="153" t="s">
        <v>70</v>
      </c>
      <c r="F80" s="153"/>
      <c r="G80" s="155">
        <v>-200000</v>
      </c>
      <c r="H80" s="155">
        <v>-200000</v>
      </c>
      <c r="I80" s="155">
        <v>-200000</v>
      </c>
      <c r="J80" s="155">
        <v>-200000</v>
      </c>
      <c r="K80" s="170"/>
    </row>
    <row r="81" spans="1:12" s="140" customFormat="1" ht="18">
      <c r="A81" s="132" t="s">
        <v>290</v>
      </c>
      <c r="B81" s="153" t="s">
        <v>294</v>
      </c>
      <c r="C81" s="153">
        <v>7</v>
      </c>
      <c r="D81" s="154" t="s">
        <v>297</v>
      </c>
      <c r="E81" s="153" t="s">
        <v>70</v>
      </c>
      <c r="F81" s="153"/>
      <c r="G81" s="155">
        <v>-1800000</v>
      </c>
      <c r="H81" s="155">
        <v>-1800000</v>
      </c>
      <c r="I81" s="155">
        <v>-1800000</v>
      </c>
      <c r="J81" s="155">
        <v>-1800000</v>
      </c>
      <c r="K81" s="170"/>
    </row>
    <row r="82" spans="1:12" s="140" customFormat="1" ht="18">
      <c r="A82" s="132" t="s">
        <v>291</v>
      </c>
      <c r="B82" s="162" t="s">
        <v>294</v>
      </c>
      <c r="C82" s="153">
        <v>6</v>
      </c>
      <c r="D82" s="154" t="s">
        <v>298</v>
      </c>
      <c r="E82" s="153"/>
      <c r="F82" s="153" t="s">
        <v>70</v>
      </c>
      <c r="G82" s="155">
        <v>-75000</v>
      </c>
      <c r="H82" s="155">
        <v>-150000</v>
      </c>
      <c r="I82" s="155">
        <v>-150000</v>
      </c>
      <c r="J82" s="155">
        <v>-150000</v>
      </c>
      <c r="K82" s="170" t="s">
        <v>85</v>
      </c>
    </row>
    <row r="83" spans="1:12" s="140" customFormat="1" ht="18">
      <c r="A83" s="132" t="s">
        <v>292</v>
      </c>
      <c r="B83" s="162" t="s">
        <v>294</v>
      </c>
      <c r="C83" s="153">
        <v>7</v>
      </c>
      <c r="D83" s="154" t="s">
        <v>299</v>
      </c>
      <c r="E83" s="153" t="s">
        <v>70</v>
      </c>
      <c r="F83" s="153"/>
      <c r="G83" s="155">
        <v>-1050000</v>
      </c>
      <c r="H83" s="155">
        <v>-1050000</v>
      </c>
      <c r="I83" s="155">
        <v>-1050000</v>
      </c>
      <c r="J83" s="155">
        <v>-1050000</v>
      </c>
      <c r="K83" s="170"/>
    </row>
    <row r="84" spans="1:12" s="140" customFormat="1" ht="18">
      <c r="A84" s="132" t="s">
        <v>293</v>
      </c>
      <c r="B84" s="162" t="s">
        <v>294</v>
      </c>
      <c r="C84" s="153">
        <v>7</v>
      </c>
      <c r="D84" s="154" t="s">
        <v>300</v>
      </c>
      <c r="E84" s="153" t="s">
        <v>70</v>
      </c>
      <c r="F84" s="153"/>
      <c r="G84" s="155">
        <v>-460000</v>
      </c>
      <c r="H84" s="155">
        <v>-460000</v>
      </c>
      <c r="I84" s="155">
        <v>-460000</v>
      </c>
      <c r="J84" s="155">
        <v>-460000</v>
      </c>
      <c r="K84" s="170"/>
    </row>
    <row r="85" spans="1:12" s="140" customFormat="1" ht="14.4">
      <c r="A85" s="157"/>
      <c r="B85" s="209"/>
      <c r="C85" s="209"/>
      <c r="D85" s="210"/>
      <c r="E85" s="209"/>
      <c r="F85" s="209"/>
      <c r="G85" s="211"/>
      <c r="H85" s="211"/>
      <c r="I85" s="211"/>
      <c r="J85" s="211"/>
      <c r="K85" s="171"/>
    </row>
    <row r="86" spans="1:12" s="140" customFormat="1" ht="14.4">
      <c r="A86" s="157"/>
      <c r="B86" s="209"/>
      <c r="C86" s="209"/>
      <c r="D86" s="137" t="s">
        <v>82</v>
      </c>
      <c r="E86" s="209"/>
      <c r="F86" s="209"/>
      <c r="G86" s="211"/>
      <c r="H86" s="211"/>
      <c r="I86" s="211"/>
      <c r="J86" s="211"/>
      <c r="K86" s="171"/>
    </row>
    <row r="87" spans="1:12" s="156" customFormat="1" ht="21.75" customHeight="1">
      <c r="A87" s="153" t="s">
        <v>301</v>
      </c>
      <c r="B87" s="153" t="s">
        <v>74</v>
      </c>
      <c r="C87" s="153">
        <v>2</v>
      </c>
      <c r="D87" s="154" t="s">
        <v>305</v>
      </c>
      <c r="E87" s="153" t="s">
        <v>70</v>
      </c>
      <c r="F87" s="153"/>
      <c r="G87" s="155">
        <v>-600000</v>
      </c>
      <c r="H87" s="155">
        <v>-600000</v>
      </c>
      <c r="I87" s="155">
        <v>-600000</v>
      </c>
      <c r="J87" s="155">
        <v>-600000</v>
      </c>
      <c r="K87" s="170" t="s">
        <v>85</v>
      </c>
    </row>
    <row r="88" spans="1:12" s="140" customFormat="1" ht="18">
      <c r="A88" s="132" t="s">
        <v>302</v>
      </c>
      <c r="B88" s="162" t="s">
        <v>74</v>
      </c>
      <c r="C88" s="153">
        <v>9</v>
      </c>
      <c r="D88" s="163" t="s">
        <v>306</v>
      </c>
      <c r="E88" s="153" t="s">
        <v>70</v>
      </c>
      <c r="F88" s="153" t="s">
        <v>70</v>
      </c>
      <c r="G88" s="155">
        <v>-100000</v>
      </c>
      <c r="H88" s="155">
        <v>-200000</v>
      </c>
      <c r="I88" s="155">
        <v>-200000</v>
      </c>
      <c r="J88" s="155">
        <v>-200000</v>
      </c>
      <c r="K88" s="170" t="s">
        <v>85</v>
      </c>
    </row>
    <row r="89" spans="1:12" s="140" customFormat="1" ht="18">
      <c r="A89" s="132" t="s">
        <v>303</v>
      </c>
      <c r="B89" s="162" t="s">
        <v>74</v>
      </c>
      <c r="C89" s="153">
        <v>9</v>
      </c>
      <c r="D89" s="163" t="s">
        <v>307</v>
      </c>
      <c r="E89" s="153"/>
      <c r="F89" s="153" t="s">
        <v>70</v>
      </c>
      <c r="G89" s="155">
        <v>-400000</v>
      </c>
      <c r="H89" s="155">
        <v>-600000</v>
      </c>
      <c r="I89" s="155">
        <v>-700000</v>
      </c>
      <c r="J89" s="155">
        <v>-750000</v>
      </c>
      <c r="K89" s="170" t="s">
        <v>85</v>
      </c>
    </row>
    <row r="90" spans="1:12" s="140" customFormat="1" ht="18">
      <c r="A90" s="132" t="s">
        <v>304</v>
      </c>
      <c r="B90" s="162" t="s">
        <v>74</v>
      </c>
      <c r="C90" s="153">
        <v>9</v>
      </c>
      <c r="D90" s="163" t="s">
        <v>308</v>
      </c>
      <c r="E90" s="153"/>
      <c r="F90" s="153" t="s">
        <v>70</v>
      </c>
      <c r="G90" s="155">
        <v>-100000</v>
      </c>
      <c r="H90" s="155">
        <v>-100000</v>
      </c>
      <c r="I90" s="155">
        <v>-100000</v>
      </c>
      <c r="J90" s="155">
        <v>-100000</v>
      </c>
      <c r="K90" s="170" t="s">
        <v>85</v>
      </c>
    </row>
    <row r="91" spans="1:12" ht="18">
      <c r="A91" s="5"/>
      <c r="B91" s="5"/>
      <c r="C91" s="5"/>
      <c r="D91" s="51"/>
      <c r="E91" s="51"/>
      <c r="F91" s="51"/>
      <c r="G91" s="212"/>
      <c r="H91" s="212"/>
      <c r="I91" s="212"/>
      <c r="J91" s="212"/>
      <c r="K91" s="169" t="s">
        <v>85</v>
      </c>
    </row>
    <row r="92" spans="1:12" s="215" customFormat="1" ht="18">
      <c r="A92" s="232" t="s">
        <v>76</v>
      </c>
      <c r="B92" s="213"/>
      <c r="C92" s="213"/>
      <c r="D92" s="6"/>
      <c r="E92" s="6"/>
      <c r="F92" s="6"/>
      <c r="G92" s="214"/>
      <c r="H92" s="214"/>
      <c r="I92" s="214"/>
      <c r="J92" s="214"/>
      <c r="K92" s="18"/>
    </row>
    <row r="93" spans="1:12" ht="18">
      <c r="A93" s="231"/>
      <c r="B93" s="9"/>
      <c r="C93" s="9"/>
      <c r="D93" s="16" t="s">
        <v>415</v>
      </c>
      <c r="E93" s="16"/>
      <c r="F93" s="16"/>
      <c r="G93" s="155">
        <v>0</v>
      </c>
      <c r="H93" s="155">
        <v>-12000000</v>
      </c>
      <c r="I93" s="155">
        <v>-12000000</v>
      </c>
      <c r="J93" s="155">
        <v>-12000000</v>
      </c>
      <c r="K93" s="178" t="s">
        <v>85</v>
      </c>
      <c r="L93" s="2" t="s">
        <v>70</v>
      </c>
    </row>
    <row r="94" spans="1:12" ht="18">
      <c r="A94" s="9"/>
      <c r="B94" s="9"/>
      <c r="C94" s="9"/>
      <c r="D94" s="16" t="s">
        <v>459</v>
      </c>
      <c r="E94" s="16"/>
      <c r="F94" s="16"/>
      <c r="G94" s="155"/>
      <c r="H94" s="155">
        <v>-200000</v>
      </c>
      <c r="I94" s="155">
        <v>-200000</v>
      </c>
      <c r="J94" s="155">
        <v>-200000</v>
      </c>
      <c r="K94" s="178" t="s">
        <v>85</v>
      </c>
      <c r="L94" s="2" t="s">
        <v>70</v>
      </c>
    </row>
    <row r="95" spans="1:12" ht="18">
      <c r="A95" s="9"/>
      <c r="B95" s="9"/>
      <c r="C95" s="9"/>
      <c r="D95" s="16" t="s">
        <v>416</v>
      </c>
      <c r="E95" s="16"/>
      <c r="F95" s="16"/>
      <c r="G95" s="155">
        <v>-2000000</v>
      </c>
      <c r="H95" s="155">
        <v>-2000000</v>
      </c>
      <c r="I95" s="155">
        <v>-2000000</v>
      </c>
      <c r="J95" s="155">
        <v>-2000000</v>
      </c>
      <c r="K95" s="178" t="s">
        <v>85</v>
      </c>
    </row>
    <row r="96" spans="1:12" ht="18">
      <c r="A96" s="9"/>
      <c r="B96" s="9"/>
      <c r="C96" s="9"/>
      <c r="D96" s="16" t="s">
        <v>460</v>
      </c>
      <c r="E96" s="16"/>
      <c r="F96" s="16"/>
      <c r="G96" s="155">
        <v>-140000</v>
      </c>
      <c r="H96" s="155">
        <v>-140000</v>
      </c>
      <c r="I96" s="155">
        <v>-140000</v>
      </c>
      <c r="J96" s="155">
        <v>-140000</v>
      </c>
      <c r="K96" s="178" t="s">
        <v>85</v>
      </c>
    </row>
    <row r="97" spans="1:12" ht="28.8">
      <c r="A97" s="9"/>
      <c r="B97" s="9"/>
      <c r="C97" s="9"/>
      <c r="D97" s="16" t="s">
        <v>461</v>
      </c>
      <c r="E97" s="16"/>
      <c r="F97" s="16"/>
      <c r="G97" s="155"/>
      <c r="H97" s="155">
        <v>-500000</v>
      </c>
      <c r="I97" s="155">
        <v>-500000</v>
      </c>
      <c r="J97" s="155">
        <v>-500000</v>
      </c>
      <c r="K97" s="170" t="s">
        <v>85</v>
      </c>
      <c r="L97" s="2" t="s">
        <v>70</v>
      </c>
    </row>
    <row r="98" spans="1:12" ht="18">
      <c r="A98" s="9"/>
      <c r="B98" s="9"/>
      <c r="C98" s="9"/>
      <c r="D98" s="16" t="s">
        <v>462</v>
      </c>
      <c r="E98" s="16"/>
      <c r="F98" s="16"/>
      <c r="G98" s="328">
        <v>-1500000</v>
      </c>
      <c r="H98" s="328">
        <v>-1500000</v>
      </c>
      <c r="I98" s="328">
        <v>-1500000</v>
      </c>
      <c r="J98" s="328">
        <v>-1500000</v>
      </c>
      <c r="K98" s="170" t="s">
        <v>85</v>
      </c>
      <c r="L98" s="2" t="s">
        <v>70</v>
      </c>
    </row>
    <row r="99" spans="1:12" ht="18">
      <c r="A99" s="9"/>
      <c r="B99" s="9"/>
      <c r="C99" s="9"/>
      <c r="D99" s="16" t="s">
        <v>463</v>
      </c>
      <c r="E99" s="16"/>
      <c r="F99" s="16"/>
      <c r="G99" s="17"/>
      <c r="H99" s="17"/>
      <c r="I99" s="17"/>
      <c r="J99" s="17"/>
      <c r="K99" s="170"/>
    </row>
    <row r="100" spans="1:12" ht="18">
      <c r="A100" s="9"/>
      <c r="B100" s="9"/>
      <c r="C100" s="9"/>
      <c r="D100" s="16" t="s">
        <v>463</v>
      </c>
      <c r="E100" s="16"/>
      <c r="F100" s="16"/>
      <c r="G100" s="17"/>
      <c r="H100" s="17"/>
      <c r="I100" s="17"/>
      <c r="J100" s="17"/>
      <c r="K100" s="170"/>
    </row>
    <row r="101" spans="1:12" ht="18">
      <c r="A101" s="9"/>
      <c r="B101" s="9"/>
      <c r="C101" s="9"/>
      <c r="D101" s="16" t="s">
        <v>413</v>
      </c>
      <c r="E101" s="16"/>
      <c r="F101" s="16"/>
      <c r="G101" s="17">
        <v>-1900000</v>
      </c>
      <c r="H101" s="17">
        <v>-1900000</v>
      </c>
      <c r="I101" s="17">
        <v>-1900000</v>
      </c>
      <c r="J101" s="17">
        <v>-1900000</v>
      </c>
      <c r="K101" s="170" t="s">
        <v>85</v>
      </c>
      <c r="L101" s="2" t="s">
        <v>70</v>
      </c>
    </row>
    <row r="102" spans="1:12" ht="18">
      <c r="A102" s="9"/>
      <c r="B102" s="9"/>
      <c r="C102" s="9"/>
      <c r="D102" s="16" t="s">
        <v>85</v>
      </c>
      <c r="E102" s="16"/>
      <c r="F102" s="16"/>
      <c r="G102" s="17" t="s">
        <v>85</v>
      </c>
      <c r="H102" s="17" t="s">
        <v>85</v>
      </c>
      <c r="I102" s="17"/>
      <c r="J102" s="17"/>
      <c r="K102" s="170"/>
    </row>
    <row r="103" spans="1:12" ht="18">
      <c r="A103" s="9"/>
      <c r="B103" s="9"/>
      <c r="C103" s="9"/>
      <c r="D103" s="16" t="s">
        <v>46</v>
      </c>
      <c r="E103" s="16"/>
      <c r="F103" s="16"/>
      <c r="G103" s="17"/>
      <c r="H103" s="17"/>
      <c r="I103" s="17"/>
      <c r="J103" s="17"/>
      <c r="K103" s="170"/>
    </row>
    <row r="104" spans="1:12" ht="18">
      <c r="A104" s="9"/>
      <c r="B104" s="9"/>
      <c r="C104" s="9"/>
      <c r="D104" s="16" t="s">
        <v>345</v>
      </c>
      <c r="E104" s="16"/>
      <c r="F104" s="16"/>
      <c r="G104" s="17">
        <f>SUM(G93:G103)</f>
        <v>-5540000</v>
      </c>
      <c r="H104" s="17">
        <f>SUM(H93:H103)</f>
        <v>-18240000</v>
      </c>
      <c r="I104" s="17">
        <f>SUM(I93:I103)</f>
        <v>-18240000</v>
      </c>
      <c r="J104" s="17">
        <f>SUM(J93:J103)</f>
        <v>-18240000</v>
      </c>
      <c r="K104" s="169"/>
    </row>
    <row r="105" spans="1:12" ht="18">
      <c r="A105" s="5"/>
      <c r="B105" s="5"/>
      <c r="C105" s="5"/>
      <c r="D105" s="51"/>
      <c r="E105" s="51"/>
      <c r="F105" s="51"/>
      <c r="G105" s="212"/>
      <c r="H105" s="212"/>
      <c r="I105" s="212"/>
      <c r="J105" s="212"/>
      <c r="K105" s="169"/>
    </row>
    <row r="106" spans="1:12" ht="25.8">
      <c r="A106" s="35" t="s">
        <v>2</v>
      </c>
      <c r="B106" s="18"/>
      <c r="C106" s="5"/>
      <c r="D106" s="51"/>
      <c r="E106" s="51"/>
      <c r="F106" s="51"/>
      <c r="G106" s="3"/>
      <c r="H106" s="3"/>
      <c r="I106" s="3"/>
      <c r="J106" s="3"/>
      <c r="K106" s="169"/>
    </row>
    <row r="107" spans="1:12" ht="28.8">
      <c r="A107" s="146"/>
      <c r="B107" s="147"/>
      <c r="C107" s="147"/>
      <c r="D107" s="145" t="s">
        <v>210</v>
      </c>
      <c r="E107" s="22" t="s">
        <v>169</v>
      </c>
      <c r="F107" s="22" t="s">
        <v>90</v>
      </c>
      <c r="G107" s="301">
        <v>2020</v>
      </c>
      <c r="H107" s="301">
        <v>2021</v>
      </c>
      <c r="I107" s="301">
        <v>2022</v>
      </c>
      <c r="J107" s="301">
        <v>2023</v>
      </c>
      <c r="K107" s="170"/>
    </row>
    <row r="108" spans="1:12" ht="18">
      <c r="A108" s="132" t="s">
        <v>376</v>
      </c>
      <c r="B108" s="132" t="s">
        <v>71</v>
      </c>
      <c r="C108" s="132">
        <v>2</v>
      </c>
      <c r="D108" s="133" t="s">
        <v>371</v>
      </c>
      <c r="E108" s="132" t="s">
        <v>70</v>
      </c>
      <c r="F108" s="132"/>
      <c r="G108" s="134">
        <v>100000</v>
      </c>
      <c r="H108" s="134">
        <v>150000</v>
      </c>
      <c r="I108" s="134">
        <v>150000</v>
      </c>
      <c r="J108" s="134">
        <v>150000</v>
      </c>
      <c r="K108" s="170" t="s">
        <v>85</v>
      </c>
    </row>
    <row r="109" spans="1:12" ht="18">
      <c r="A109" s="132" t="s">
        <v>377</v>
      </c>
      <c r="B109" s="132" t="s">
        <v>71</v>
      </c>
      <c r="C109" s="132">
        <v>2</v>
      </c>
      <c r="D109" s="133" t="s">
        <v>378</v>
      </c>
      <c r="E109" s="132" t="s">
        <v>70</v>
      </c>
      <c r="F109" s="132"/>
      <c r="G109" s="134">
        <v>100000</v>
      </c>
      <c r="H109" s="134">
        <v>100000</v>
      </c>
      <c r="I109" s="134">
        <v>100000</v>
      </c>
      <c r="J109" s="134">
        <v>100000</v>
      </c>
      <c r="K109" s="170" t="s">
        <v>85</v>
      </c>
    </row>
    <row r="110" spans="1:12" ht="18">
      <c r="A110" s="142"/>
      <c r="B110" s="142"/>
      <c r="C110" s="142"/>
      <c r="D110" s="143"/>
      <c r="E110" s="142"/>
      <c r="F110" s="142"/>
      <c r="G110" s="144"/>
      <c r="H110" s="144"/>
      <c r="I110" s="144"/>
      <c r="J110" s="144"/>
      <c r="K110" s="302" t="s">
        <v>85</v>
      </c>
    </row>
    <row r="111" spans="1:12" s="140" customFormat="1" ht="22.5" customHeight="1">
      <c r="A111" s="157"/>
      <c r="B111" s="209"/>
      <c r="C111" s="209"/>
      <c r="D111" s="145" t="s">
        <v>81</v>
      </c>
      <c r="E111" s="209"/>
      <c r="F111" s="209"/>
      <c r="G111" s="211"/>
      <c r="H111" s="211"/>
      <c r="I111" s="211"/>
      <c r="J111" s="211"/>
      <c r="K111" s="171"/>
    </row>
    <row r="112" spans="1:12" s="140" customFormat="1" ht="22.5" customHeight="1">
      <c r="A112" s="132" t="s">
        <v>384</v>
      </c>
      <c r="B112" s="132" t="s">
        <v>207</v>
      </c>
      <c r="C112" s="132">
        <v>3</v>
      </c>
      <c r="D112" s="133" t="s">
        <v>388</v>
      </c>
      <c r="E112" s="132" t="s">
        <v>70</v>
      </c>
      <c r="F112" s="132"/>
      <c r="G112" s="134">
        <v>570000</v>
      </c>
      <c r="H112" s="134">
        <v>500000</v>
      </c>
      <c r="I112" s="134">
        <v>500000</v>
      </c>
      <c r="J112" s="134">
        <v>500000</v>
      </c>
      <c r="K112" s="170"/>
    </row>
    <row r="113" spans="1:11" s="140" customFormat="1" ht="22.5" customHeight="1">
      <c r="A113" s="132" t="s">
        <v>385</v>
      </c>
      <c r="B113" s="132" t="s">
        <v>207</v>
      </c>
      <c r="C113" s="132">
        <v>3</v>
      </c>
      <c r="D113" s="133" t="s">
        <v>389</v>
      </c>
      <c r="E113" s="132" t="s">
        <v>70</v>
      </c>
      <c r="F113" s="132"/>
      <c r="G113" s="134">
        <v>50000</v>
      </c>
      <c r="H113" s="134">
        <v>50000</v>
      </c>
      <c r="I113" s="134">
        <v>50000</v>
      </c>
      <c r="J113" s="134">
        <v>50000</v>
      </c>
      <c r="K113" s="170" t="s">
        <v>85</v>
      </c>
    </row>
    <row r="114" spans="1:11" s="140" customFormat="1" ht="22.5" customHeight="1">
      <c r="D114" s="210"/>
      <c r="E114" s="209"/>
      <c r="F114" s="209"/>
      <c r="G114" s="211"/>
      <c r="H114" s="211"/>
      <c r="I114" s="211"/>
      <c r="J114" s="211"/>
      <c r="K114" s="171" t="s">
        <v>85</v>
      </c>
    </row>
    <row r="115" spans="1:11" s="140" customFormat="1" ht="22.5" customHeight="1">
      <c r="A115" s="157"/>
      <c r="B115" s="209"/>
      <c r="C115" s="209"/>
      <c r="D115" s="210"/>
      <c r="E115" s="209"/>
      <c r="F115" s="209"/>
      <c r="G115" s="211"/>
      <c r="H115" s="211"/>
      <c r="I115" s="211"/>
      <c r="J115" s="211"/>
      <c r="K115" s="171"/>
    </row>
    <row r="116" spans="1:11" ht="18">
      <c r="A116" s="132"/>
      <c r="B116" s="132"/>
      <c r="C116" s="132"/>
      <c r="D116" s="141" t="s">
        <v>383</v>
      </c>
      <c r="E116" s="132"/>
      <c r="F116" s="132"/>
      <c r="G116" s="134"/>
      <c r="H116" s="134"/>
      <c r="I116" s="134"/>
      <c r="J116" s="134"/>
      <c r="K116" s="172"/>
    </row>
    <row r="117" spans="1:11" ht="18">
      <c r="A117" s="132" t="s">
        <v>379</v>
      </c>
      <c r="B117" s="132" t="s">
        <v>72</v>
      </c>
      <c r="C117" s="132">
        <v>4</v>
      </c>
      <c r="D117" s="133" t="s">
        <v>381</v>
      </c>
      <c r="E117" s="132" t="s">
        <v>70</v>
      </c>
      <c r="F117" s="132"/>
      <c r="G117" s="134">
        <v>250000</v>
      </c>
      <c r="H117" s="134">
        <v>250000</v>
      </c>
      <c r="I117" s="134">
        <v>250000</v>
      </c>
      <c r="J117" s="134">
        <v>250000</v>
      </c>
      <c r="K117" s="172"/>
    </row>
    <row r="118" spans="1:11" ht="18">
      <c r="A118" s="132" t="s">
        <v>380</v>
      </c>
      <c r="B118" s="132" t="s">
        <v>72</v>
      </c>
      <c r="C118" s="132">
        <v>4</v>
      </c>
      <c r="D118" s="133" t="s">
        <v>382</v>
      </c>
      <c r="E118" s="132" t="s">
        <v>70</v>
      </c>
      <c r="F118" s="299"/>
      <c r="G118" s="134">
        <v>200000</v>
      </c>
      <c r="H118" s="134">
        <v>200000</v>
      </c>
      <c r="I118" s="134">
        <v>200000</v>
      </c>
      <c r="J118" s="134">
        <v>200000</v>
      </c>
      <c r="K118" s="174" t="s">
        <v>85</v>
      </c>
    </row>
    <row r="119" spans="1:11" ht="18">
      <c r="A119" s="132" t="s">
        <v>386</v>
      </c>
      <c r="B119" s="132" t="s">
        <v>207</v>
      </c>
      <c r="C119" s="132">
        <v>4</v>
      </c>
      <c r="D119" s="133" t="s">
        <v>387</v>
      </c>
      <c r="E119" s="132" t="s">
        <v>70</v>
      </c>
      <c r="F119" s="299"/>
      <c r="G119" s="134">
        <v>800000</v>
      </c>
      <c r="H119" s="134">
        <v>800000</v>
      </c>
      <c r="I119" s="134">
        <v>800000</v>
      </c>
      <c r="J119" s="134">
        <v>800000</v>
      </c>
      <c r="K119" s="174"/>
    </row>
    <row r="120" spans="1:11" ht="18">
      <c r="A120" s="142"/>
      <c r="B120" s="142"/>
      <c r="C120" s="142"/>
      <c r="D120" s="143"/>
      <c r="E120" s="142"/>
      <c r="F120" s="300"/>
      <c r="G120" s="144"/>
      <c r="H120" s="144"/>
      <c r="I120" s="144"/>
      <c r="J120" s="144"/>
      <c r="K120" s="173"/>
    </row>
    <row r="121" spans="1:11" ht="18">
      <c r="A121" s="135"/>
      <c r="B121" s="136"/>
      <c r="C121" s="136"/>
      <c r="D121" s="136" t="s">
        <v>211</v>
      </c>
      <c r="E121" s="136"/>
      <c r="F121" s="136"/>
      <c r="G121" s="136"/>
      <c r="H121" s="136"/>
      <c r="I121" s="136"/>
      <c r="J121" s="136"/>
      <c r="K121" s="173"/>
    </row>
    <row r="122" spans="1:11" ht="18">
      <c r="A122" s="132" t="s">
        <v>374</v>
      </c>
      <c r="B122" s="132" t="s">
        <v>294</v>
      </c>
      <c r="C122" s="132">
        <v>7</v>
      </c>
      <c r="D122" s="133" t="s">
        <v>375</v>
      </c>
      <c r="E122" s="132" t="s">
        <v>70</v>
      </c>
      <c r="F122" s="132"/>
      <c r="G122" s="134">
        <v>190000</v>
      </c>
      <c r="H122" s="134">
        <v>50000</v>
      </c>
      <c r="I122" s="134">
        <v>190000</v>
      </c>
      <c r="J122" s="134">
        <v>50000</v>
      </c>
      <c r="K122" s="172" t="s">
        <v>85</v>
      </c>
    </row>
    <row r="123" spans="1:11" ht="18">
      <c r="A123" s="132"/>
      <c r="B123" s="132"/>
      <c r="C123" s="132"/>
      <c r="D123" s="133"/>
      <c r="E123" s="132"/>
      <c r="F123" s="132"/>
      <c r="G123" s="134"/>
      <c r="H123" s="134"/>
      <c r="I123" s="134"/>
      <c r="J123" s="134"/>
      <c r="K123" s="170"/>
    </row>
    <row r="124" spans="1:11" ht="18">
      <c r="A124" s="132"/>
      <c r="B124" s="132"/>
      <c r="C124" s="132"/>
      <c r="D124" s="141" t="s">
        <v>400</v>
      </c>
      <c r="E124" s="132"/>
      <c r="F124" s="132"/>
      <c r="G124" s="134"/>
      <c r="H124" s="134"/>
      <c r="I124" s="134"/>
      <c r="J124" s="134"/>
      <c r="K124" s="170"/>
    </row>
    <row r="125" spans="1:11" ht="18">
      <c r="A125" s="132" t="s">
        <v>390</v>
      </c>
      <c r="B125" s="132" t="s">
        <v>74</v>
      </c>
      <c r="C125" s="132">
        <v>9</v>
      </c>
      <c r="D125" s="133" t="s">
        <v>395</v>
      </c>
      <c r="E125" s="132" t="s">
        <v>70</v>
      </c>
      <c r="F125" s="132"/>
      <c r="G125" s="134"/>
      <c r="H125" s="134">
        <v>300000</v>
      </c>
      <c r="I125" s="134"/>
      <c r="J125" s="134"/>
      <c r="K125" s="170"/>
    </row>
    <row r="126" spans="1:11" ht="18">
      <c r="A126" s="132" t="s">
        <v>391</v>
      </c>
      <c r="B126" s="132" t="s">
        <v>74</v>
      </c>
      <c r="C126" s="132">
        <v>9</v>
      </c>
      <c r="D126" s="133" t="s">
        <v>396</v>
      </c>
      <c r="E126" s="132" t="s">
        <v>70</v>
      </c>
      <c r="F126" s="132"/>
      <c r="G126" s="134"/>
      <c r="H126" s="134">
        <v>700000</v>
      </c>
      <c r="I126" s="134"/>
      <c r="J126" s="134"/>
      <c r="K126" s="170"/>
    </row>
    <row r="127" spans="1:11" ht="18">
      <c r="A127" s="132" t="s">
        <v>392</v>
      </c>
      <c r="B127" s="132" t="s">
        <v>74</v>
      </c>
      <c r="C127" s="132">
        <v>9</v>
      </c>
      <c r="D127" s="133" t="s">
        <v>397</v>
      </c>
      <c r="E127" s="132" t="s">
        <v>70</v>
      </c>
      <c r="F127" s="132"/>
      <c r="G127" s="134">
        <v>100000</v>
      </c>
      <c r="H127" s="134">
        <v>100000</v>
      </c>
      <c r="I127" s="134">
        <v>100000</v>
      </c>
      <c r="J127" s="134">
        <v>100000</v>
      </c>
      <c r="K127" s="172"/>
    </row>
    <row r="128" spans="1:11" ht="18">
      <c r="A128" s="132" t="s">
        <v>393</v>
      </c>
      <c r="B128" s="132" t="s">
        <v>74</v>
      </c>
      <c r="C128" s="132">
        <v>9</v>
      </c>
      <c r="D128" s="133" t="s">
        <v>398</v>
      </c>
      <c r="E128" s="132" t="s">
        <v>70</v>
      </c>
      <c r="F128" s="132"/>
      <c r="G128" s="134">
        <v>3000000</v>
      </c>
      <c r="H128" s="134">
        <v>3000000</v>
      </c>
      <c r="I128" s="134">
        <v>3000000</v>
      </c>
      <c r="J128" s="134">
        <v>3000000</v>
      </c>
      <c r="K128" s="172"/>
    </row>
    <row r="129" spans="1:12" ht="72">
      <c r="A129" s="167" t="s">
        <v>394</v>
      </c>
      <c r="B129" s="132" t="s">
        <v>74</v>
      </c>
      <c r="C129" s="132">
        <v>9</v>
      </c>
      <c r="D129" s="133" t="s">
        <v>399</v>
      </c>
      <c r="E129" s="132" t="s">
        <v>70</v>
      </c>
      <c r="F129" s="132"/>
      <c r="G129" s="134">
        <v>150000</v>
      </c>
      <c r="H129" s="134">
        <v>150000</v>
      </c>
      <c r="I129" s="134">
        <v>150000</v>
      </c>
      <c r="J129" s="134">
        <v>150000</v>
      </c>
      <c r="K129" s="172"/>
    </row>
    <row r="130" spans="1:12" ht="18">
      <c r="A130" s="216"/>
      <c r="B130" s="216"/>
      <c r="C130" s="216"/>
      <c r="D130" s="67"/>
      <c r="E130" s="67"/>
      <c r="F130" s="67"/>
      <c r="G130" s="217"/>
      <c r="H130" s="217"/>
      <c r="I130" s="217"/>
      <c r="J130" s="217"/>
      <c r="K130" s="173"/>
    </row>
    <row r="131" spans="1:12" ht="18">
      <c r="A131" s="14" t="s">
        <v>47</v>
      </c>
      <c r="B131" s="24"/>
      <c r="C131" s="11"/>
      <c r="D131" s="13"/>
      <c r="E131" s="13"/>
      <c r="F131" s="13"/>
      <c r="G131" s="15"/>
      <c r="H131" s="15"/>
      <c r="I131" s="15"/>
      <c r="J131" s="15"/>
      <c r="K131" s="172"/>
    </row>
    <row r="132" spans="1:12" ht="18">
      <c r="A132" s="9"/>
      <c r="B132" s="9"/>
      <c r="C132" s="9"/>
      <c r="D132" s="16" t="s">
        <v>418</v>
      </c>
      <c r="E132" s="16"/>
      <c r="F132" s="16"/>
      <c r="G132" s="17"/>
      <c r="H132" s="17">
        <v>500000</v>
      </c>
      <c r="I132" s="17"/>
      <c r="J132" s="17"/>
      <c r="K132" s="172" t="s">
        <v>70</v>
      </c>
    </row>
    <row r="133" spans="1:12" ht="18">
      <c r="A133" s="9"/>
      <c r="B133" s="9"/>
      <c r="C133" s="9"/>
      <c r="D133" s="16" t="s">
        <v>397</v>
      </c>
      <c r="E133" s="16"/>
      <c r="F133" s="16"/>
      <c r="G133" s="17">
        <v>60000</v>
      </c>
      <c r="H133" s="17">
        <v>60000</v>
      </c>
      <c r="I133" s="17">
        <v>60000</v>
      </c>
      <c r="J133" s="17">
        <v>60000</v>
      </c>
      <c r="K133" s="172" t="s">
        <v>85</v>
      </c>
    </row>
    <row r="134" spans="1:12" ht="18">
      <c r="A134" s="9"/>
      <c r="B134" s="9"/>
      <c r="C134" s="9"/>
      <c r="D134" s="16" t="s">
        <v>419</v>
      </c>
      <c r="E134" s="16"/>
      <c r="F134" s="16"/>
      <c r="G134" s="17">
        <v>150000</v>
      </c>
      <c r="H134" s="17"/>
      <c r="I134" s="17"/>
      <c r="J134" s="17"/>
      <c r="K134" s="172" t="s">
        <v>85</v>
      </c>
      <c r="L134" s="2" t="s">
        <v>70</v>
      </c>
    </row>
    <row r="135" spans="1:12" ht="18.75" customHeight="1">
      <c r="A135" s="9"/>
      <c r="B135" s="9"/>
      <c r="C135" s="9"/>
      <c r="D135" s="16" t="s">
        <v>464</v>
      </c>
      <c r="E135" s="16"/>
      <c r="F135" s="16"/>
      <c r="G135" s="17"/>
      <c r="H135" s="17"/>
      <c r="I135" s="17"/>
      <c r="J135" s="17"/>
      <c r="K135" s="172"/>
    </row>
    <row r="136" spans="1:12" ht="18">
      <c r="A136" s="9"/>
      <c r="B136" s="9"/>
      <c r="C136" s="9"/>
      <c r="D136" s="16" t="s">
        <v>481</v>
      </c>
      <c r="E136" s="16"/>
      <c r="F136" s="16"/>
      <c r="G136" s="17">
        <v>-20000000</v>
      </c>
      <c r="H136" s="17">
        <v>-25000000</v>
      </c>
      <c r="I136" s="17">
        <v>-25000000</v>
      </c>
      <c r="J136" s="17">
        <v>-25000000</v>
      </c>
      <c r="K136" s="172" t="s">
        <v>70</v>
      </c>
    </row>
    <row r="137" spans="1:12" ht="18">
      <c r="A137" s="9"/>
      <c r="B137" s="9"/>
      <c r="C137" s="9"/>
      <c r="D137" s="16" t="s">
        <v>482</v>
      </c>
      <c r="E137" s="16"/>
      <c r="F137" s="16"/>
      <c r="G137" s="17">
        <v>2500000</v>
      </c>
      <c r="H137" s="17">
        <v>2500000</v>
      </c>
      <c r="I137" s="17">
        <v>2500000</v>
      </c>
      <c r="J137" s="17">
        <v>2500000</v>
      </c>
      <c r="K137" s="172" t="s">
        <v>70</v>
      </c>
    </row>
    <row r="138" spans="1:12" ht="18">
      <c r="A138" s="9"/>
      <c r="B138" s="9"/>
      <c r="C138" s="9"/>
      <c r="D138" s="16" t="s">
        <v>483</v>
      </c>
      <c r="E138" s="16"/>
      <c r="F138" s="16"/>
      <c r="G138" s="17">
        <v>2500000</v>
      </c>
      <c r="H138" s="17">
        <v>2500000</v>
      </c>
      <c r="I138" s="17">
        <v>2500000</v>
      </c>
      <c r="J138" s="17">
        <v>2500000</v>
      </c>
      <c r="K138" s="172" t="s">
        <v>412</v>
      </c>
    </row>
    <row r="139" spans="1:12" ht="18">
      <c r="A139" s="9"/>
      <c r="B139" s="9"/>
      <c r="C139" s="9"/>
      <c r="D139" s="16" t="s">
        <v>484</v>
      </c>
      <c r="E139" s="16"/>
      <c r="F139" s="16"/>
      <c r="G139" s="17">
        <v>250000</v>
      </c>
      <c r="H139" s="17">
        <v>0</v>
      </c>
      <c r="I139" s="17">
        <v>0</v>
      </c>
      <c r="J139" s="17">
        <v>0</v>
      </c>
      <c r="K139" s="172" t="s">
        <v>70</v>
      </c>
    </row>
    <row r="140" spans="1:12" ht="18">
      <c r="A140" s="9"/>
      <c r="B140" s="9"/>
      <c r="C140" s="9"/>
      <c r="D140" s="16" t="s">
        <v>45</v>
      </c>
      <c r="E140" s="16"/>
      <c r="F140" s="16"/>
      <c r="G140" s="17"/>
      <c r="H140" s="17"/>
      <c r="I140" s="17"/>
      <c r="J140" s="17"/>
      <c r="K140" s="172"/>
    </row>
    <row r="141" spans="1:12" ht="18">
      <c r="A141" s="9"/>
      <c r="B141" s="9"/>
      <c r="C141" s="9"/>
      <c r="D141" s="16" t="s">
        <v>46</v>
      </c>
      <c r="E141" s="16"/>
      <c r="F141" s="16"/>
      <c r="G141" s="17"/>
      <c r="H141" s="17"/>
      <c r="I141" s="17"/>
      <c r="J141" s="17"/>
      <c r="K141" s="172"/>
    </row>
    <row r="142" spans="1:12" ht="18">
      <c r="A142" s="294"/>
      <c r="B142" s="294"/>
      <c r="C142" s="294"/>
      <c r="D142" s="295" t="s">
        <v>345</v>
      </c>
      <c r="E142" s="295"/>
      <c r="F142" s="295"/>
      <c r="G142" s="296">
        <f>SUM(G132:G141)</f>
        <v>-14540000</v>
      </c>
      <c r="H142" s="296">
        <f>SUM(H132:H141)</f>
        <v>-19440000</v>
      </c>
      <c r="I142" s="296">
        <f>SUM(I132:I141)</f>
        <v>-19940000</v>
      </c>
      <c r="J142" s="296">
        <f>SUM(J132:J141)</f>
        <v>-19940000</v>
      </c>
      <c r="K142" s="175"/>
    </row>
    <row r="143" spans="1:12" ht="25.8">
      <c r="A143" s="35" t="s">
        <v>5</v>
      </c>
      <c r="B143" s="18"/>
      <c r="C143" s="5"/>
      <c r="D143" s="51"/>
      <c r="E143" s="51"/>
      <c r="F143" s="51"/>
      <c r="G143" s="3"/>
      <c r="H143" s="3"/>
      <c r="I143" s="3"/>
      <c r="J143" s="3"/>
      <c r="K143" s="175"/>
    </row>
    <row r="144" spans="1:12" ht="32.25" customHeight="1">
      <c r="A144" s="27" t="s">
        <v>91</v>
      </c>
      <c r="B144" s="27" t="s">
        <v>80</v>
      </c>
      <c r="C144" s="27" t="s">
        <v>79</v>
      </c>
      <c r="D144" s="27"/>
      <c r="E144" s="28" t="s">
        <v>92</v>
      </c>
      <c r="F144" s="28" t="s">
        <v>173</v>
      </c>
      <c r="G144" s="52">
        <v>2020</v>
      </c>
      <c r="H144" s="52">
        <v>2021</v>
      </c>
      <c r="I144" s="52">
        <v>2022</v>
      </c>
      <c r="J144" s="52">
        <v>2023</v>
      </c>
      <c r="K144" s="52"/>
    </row>
    <row r="145" spans="1:12" ht="18">
      <c r="A145" s="146"/>
      <c r="B145" s="147"/>
      <c r="C145" s="147"/>
      <c r="D145" s="145" t="s">
        <v>141</v>
      </c>
      <c r="E145" s="22"/>
      <c r="F145" s="22"/>
      <c r="G145" s="148"/>
      <c r="H145" s="148"/>
      <c r="I145" s="148"/>
      <c r="J145" s="148"/>
      <c r="K145" s="170"/>
    </row>
    <row r="146" spans="1:12" ht="18">
      <c r="A146" s="132" t="s">
        <v>355</v>
      </c>
      <c r="B146" s="149" t="s">
        <v>71</v>
      </c>
      <c r="C146" s="150">
        <v>12</v>
      </c>
      <c r="D146" s="133" t="s">
        <v>365</v>
      </c>
      <c r="E146" s="150" t="s">
        <v>70</v>
      </c>
      <c r="F146" s="132"/>
      <c r="G146" s="151">
        <v>0</v>
      </c>
      <c r="H146" s="151">
        <v>1500000</v>
      </c>
      <c r="I146" s="151">
        <v>0</v>
      </c>
      <c r="J146" s="151">
        <v>0</v>
      </c>
      <c r="K146" s="172"/>
    </row>
    <row r="147" spans="1:12" ht="18">
      <c r="A147" s="132" t="s">
        <v>356</v>
      </c>
      <c r="B147" s="149" t="s">
        <v>71</v>
      </c>
      <c r="C147" s="150">
        <v>12</v>
      </c>
      <c r="D147" s="133" t="s">
        <v>366</v>
      </c>
      <c r="E147" s="150" t="s">
        <v>70</v>
      </c>
      <c r="F147" s="132"/>
      <c r="G147" s="151">
        <v>2600000</v>
      </c>
      <c r="H147" s="151">
        <v>0</v>
      </c>
      <c r="I147" s="151">
        <v>0</v>
      </c>
      <c r="J147" s="151">
        <v>0</v>
      </c>
      <c r="K147" s="172"/>
    </row>
    <row r="148" spans="1:12" ht="18">
      <c r="A148" s="132" t="s">
        <v>357</v>
      </c>
      <c r="B148" s="149" t="s">
        <v>71</v>
      </c>
      <c r="C148" s="150">
        <v>12</v>
      </c>
      <c r="D148" s="133" t="s">
        <v>367</v>
      </c>
      <c r="E148" s="150" t="s">
        <v>70</v>
      </c>
      <c r="F148" s="132"/>
      <c r="G148" s="151">
        <v>0</v>
      </c>
      <c r="H148" s="151">
        <v>2000000</v>
      </c>
      <c r="I148" s="151">
        <v>2000000</v>
      </c>
      <c r="J148" s="151">
        <v>2000000</v>
      </c>
      <c r="K148" s="172" t="s">
        <v>85</v>
      </c>
    </row>
    <row r="149" spans="1:12" ht="18">
      <c r="A149" s="132" t="s">
        <v>358</v>
      </c>
      <c r="B149" s="149" t="s">
        <v>71</v>
      </c>
      <c r="C149" s="150">
        <v>12</v>
      </c>
      <c r="D149" s="133" t="s">
        <v>368</v>
      </c>
      <c r="E149" s="150" t="s">
        <v>70</v>
      </c>
      <c r="F149" s="132"/>
      <c r="G149" s="151">
        <v>350000</v>
      </c>
      <c r="H149" s="151">
        <v>540000</v>
      </c>
      <c r="I149" s="151">
        <v>640000</v>
      </c>
      <c r="J149" s="151">
        <v>0</v>
      </c>
      <c r="K149" s="172"/>
      <c r="L149" s="3"/>
    </row>
    <row r="150" spans="1:12" ht="18">
      <c r="A150" s="132" t="s">
        <v>359</v>
      </c>
      <c r="B150" s="149" t="s">
        <v>71</v>
      </c>
      <c r="C150" s="150">
        <v>12</v>
      </c>
      <c r="D150" s="133" t="s">
        <v>143</v>
      </c>
      <c r="E150" s="150" t="s">
        <v>70</v>
      </c>
      <c r="F150" s="132"/>
      <c r="G150" s="151">
        <v>372000</v>
      </c>
      <c r="H150" s="151">
        <v>372000</v>
      </c>
      <c r="I150" s="151">
        <v>372000</v>
      </c>
      <c r="J150" s="151">
        <v>372000</v>
      </c>
      <c r="K150" s="172"/>
    </row>
    <row r="151" spans="1:12" ht="17.25" customHeight="1">
      <c r="A151" s="132" t="s">
        <v>360</v>
      </c>
      <c r="B151" s="149" t="s">
        <v>71</v>
      </c>
      <c r="C151" s="150">
        <v>12</v>
      </c>
      <c r="D151" s="133" t="s">
        <v>369</v>
      </c>
      <c r="E151" s="150" t="s">
        <v>70</v>
      </c>
      <c r="F151" s="132"/>
      <c r="G151" s="151">
        <v>350000</v>
      </c>
      <c r="H151" s="151"/>
      <c r="I151" s="151"/>
      <c r="J151" s="151">
        <v>0</v>
      </c>
      <c r="K151" s="172"/>
    </row>
    <row r="152" spans="1:12" ht="19.5" customHeight="1">
      <c r="A152" s="132" t="s">
        <v>361</v>
      </c>
      <c r="B152" s="149" t="s">
        <v>71</v>
      </c>
      <c r="C152" s="150">
        <v>12</v>
      </c>
      <c r="D152" s="133" t="s">
        <v>370</v>
      </c>
      <c r="E152" s="150" t="s">
        <v>70</v>
      </c>
      <c r="F152" s="132"/>
      <c r="G152" s="151">
        <v>1995000</v>
      </c>
      <c r="H152" s="151">
        <v>1995000</v>
      </c>
      <c r="I152" s="151">
        <v>1995000</v>
      </c>
      <c r="J152" s="151">
        <v>1995000</v>
      </c>
      <c r="K152" s="172" t="s">
        <v>85</v>
      </c>
    </row>
    <row r="153" spans="1:12" ht="18">
      <c r="A153" s="132" t="s">
        <v>362</v>
      </c>
      <c r="B153" s="149" t="s">
        <v>71</v>
      </c>
      <c r="C153" s="150">
        <v>12</v>
      </c>
      <c r="D153" s="133" t="s">
        <v>371</v>
      </c>
      <c r="E153" s="150" t="s">
        <v>70</v>
      </c>
      <c r="F153" s="132"/>
      <c r="G153" s="151">
        <v>540000</v>
      </c>
      <c r="H153" s="151">
        <v>0</v>
      </c>
      <c r="I153" s="151">
        <v>0</v>
      </c>
      <c r="J153" s="151">
        <v>0</v>
      </c>
      <c r="K153" s="172" t="s">
        <v>85</v>
      </c>
    </row>
    <row r="154" spans="1:12" ht="18">
      <c r="A154" s="132" t="s">
        <v>363</v>
      </c>
      <c r="B154" s="149" t="s">
        <v>71</v>
      </c>
      <c r="C154" s="150">
        <v>12</v>
      </c>
      <c r="D154" s="133" t="s">
        <v>372</v>
      </c>
      <c r="E154" s="150" t="s">
        <v>70</v>
      </c>
      <c r="F154" s="132"/>
      <c r="G154" s="151">
        <v>90000</v>
      </c>
      <c r="H154" s="151">
        <v>0</v>
      </c>
      <c r="I154" s="151">
        <v>0</v>
      </c>
      <c r="J154" s="151">
        <v>0</v>
      </c>
      <c r="K154" s="172" t="s">
        <v>85</v>
      </c>
    </row>
    <row r="155" spans="1:12" ht="57.6">
      <c r="A155" s="167" t="s">
        <v>364</v>
      </c>
      <c r="B155" s="149" t="s">
        <v>71</v>
      </c>
      <c r="C155" s="150">
        <v>12</v>
      </c>
      <c r="D155" s="133" t="s">
        <v>373</v>
      </c>
      <c r="E155" s="150" t="s">
        <v>70</v>
      </c>
      <c r="F155" s="132"/>
      <c r="G155" s="151">
        <v>300000</v>
      </c>
      <c r="H155" s="151"/>
      <c r="I155" s="151"/>
      <c r="J155" s="151"/>
      <c r="K155" s="172"/>
    </row>
    <row r="156" spans="1:12" ht="18">
      <c r="A156" s="142"/>
      <c r="B156" s="142"/>
      <c r="C156" s="142"/>
      <c r="D156" s="143"/>
      <c r="E156" s="142"/>
      <c r="F156" s="142"/>
      <c r="G156" s="144"/>
      <c r="H156" s="144"/>
      <c r="I156" s="144"/>
      <c r="J156" s="144"/>
      <c r="K156" s="173"/>
    </row>
    <row r="157" spans="1:12" ht="18">
      <c r="A157" s="65"/>
      <c r="B157" s="18"/>
      <c r="C157" s="5"/>
      <c r="D157" s="51"/>
      <c r="E157" s="51"/>
      <c r="F157" s="51"/>
      <c r="G157" s="3"/>
      <c r="H157" s="3"/>
      <c r="I157" s="3"/>
      <c r="J157" s="3"/>
      <c r="K157" s="175"/>
    </row>
    <row r="158" spans="1:12" ht="31.2" hidden="1">
      <c r="A158" s="11">
        <v>22</v>
      </c>
      <c r="B158" s="11"/>
      <c r="C158" s="11"/>
      <c r="D158" s="13"/>
      <c r="E158" s="13"/>
      <c r="F158" s="13"/>
      <c r="G158" s="218"/>
      <c r="H158" s="218"/>
      <c r="I158" s="218"/>
      <c r="J158" s="219">
        <v>9.9999999999999998E-67</v>
      </c>
      <c r="K158" s="172"/>
    </row>
    <row r="159" spans="1:12" ht="18">
      <c r="A159" s="14" t="s">
        <v>48</v>
      </c>
      <c r="B159" s="24"/>
      <c r="C159" s="11"/>
      <c r="D159" s="13"/>
      <c r="E159" s="13"/>
      <c r="F159" s="13"/>
      <c r="G159" s="23"/>
      <c r="H159" s="23"/>
      <c r="I159" s="23"/>
      <c r="J159" s="23"/>
      <c r="K159" s="172"/>
    </row>
    <row r="160" spans="1:12" ht="18">
      <c r="A160" s="9"/>
      <c r="B160" s="9"/>
      <c r="C160" s="9"/>
      <c r="D160" s="16" t="s">
        <v>420</v>
      </c>
      <c r="E160" s="16"/>
      <c r="F160" s="16"/>
      <c r="G160" s="17">
        <v>-1750000</v>
      </c>
      <c r="H160" s="17">
        <v>-2750000</v>
      </c>
      <c r="I160" s="17"/>
      <c r="J160" s="17"/>
      <c r="K160" s="172" t="s">
        <v>85</v>
      </c>
      <c r="L160" s="2" t="s">
        <v>70</v>
      </c>
    </row>
    <row r="161" spans="1:14" ht="18">
      <c r="A161" s="9"/>
      <c r="B161" s="9"/>
      <c r="C161" s="9"/>
      <c r="D161" s="16" t="s">
        <v>421</v>
      </c>
      <c r="E161" s="16"/>
      <c r="F161" s="16"/>
      <c r="G161" s="17">
        <v>1935000</v>
      </c>
      <c r="H161" s="17">
        <v>1675000</v>
      </c>
      <c r="I161" s="17">
        <v>1875000</v>
      </c>
      <c r="J161" s="17">
        <v>600000</v>
      </c>
      <c r="K161" s="172" t="s">
        <v>85</v>
      </c>
      <c r="L161" s="2" t="s">
        <v>70</v>
      </c>
    </row>
    <row r="162" spans="1:14" ht="18">
      <c r="A162" s="9"/>
      <c r="B162" s="9"/>
      <c r="C162" s="9"/>
      <c r="D162" s="16" t="s">
        <v>143</v>
      </c>
      <c r="E162" s="16"/>
      <c r="F162" s="16"/>
      <c r="G162" s="17">
        <v>150000</v>
      </c>
      <c r="H162" s="17">
        <v>150000</v>
      </c>
      <c r="I162" s="17">
        <v>150000</v>
      </c>
      <c r="J162" s="17">
        <v>150000</v>
      </c>
      <c r="K162" s="172" t="s">
        <v>85</v>
      </c>
    </row>
    <row r="163" spans="1:14" ht="18">
      <c r="A163" s="9"/>
      <c r="B163" s="9"/>
      <c r="C163" s="9"/>
      <c r="D163" s="16" t="s">
        <v>85</v>
      </c>
      <c r="E163" s="16"/>
      <c r="F163" s="16"/>
      <c r="G163" s="17" t="s">
        <v>85</v>
      </c>
      <c r="H163" s="17" t="s">
        <v>85</v>
      </c>
      <c r="I163" s="17" t="s">
        <v>85</v>
      </c>
      <c r="J163" s="17" t="s">
        <v>85</v>
      </c>
      <c r="K163" s="172" t="s">
        <v>85</v>
      </c>
    </row>
    <row r="164" spans="1:14" ht="18">
      <c r="A164" s="9"/>
      <c r="B164" s="9"/>
      <c r="C164" s="9"/>
      <c r="D164" s="16" t="s">
        <v>41</v>
      </c>
      <c r="E164" s="16"/>
      <c r="F164" s="16"/>
      <c r="G164" s="17"/>
      <c r="H164" s="17"/>
      <c r="I164" s="17"/>
      <c r="J164" s="17"/>
      <c r="K164" s="172"/>
    </row>
    <row r="165" spans="1:14" ht="18">
      <c r="A165" s="9"/>
      <c r="B165" s="9"/>
      <c r="C165" s="9"/>
      <c r="D165" s="16" t="s">
        <v>42</v>
      </c>
      <c r="E165" s="16"/>
      <c r="F165" s="16"/>
      <c r="G165" s="17"/>
      <c r="H165" s="17"/>
      <c r="I165" s="17"/>
      <c r="J165" s="17"/>
      <c r="K165" s="172"/>
    </row>
    <row r="166" spans="1:14" ht="18">
      <c r="A166" s="9"/>
      <c r="B166" s="9"/>
      <c r="C166" s="9"/>
      <c r="D166" s="16" t="s">
        <v>43</v>
      </c>
      <c r="E166" s="16"/>
      <c r="F166" s="16"/>
      <c r="G166" s="17"/>
      <c r="H166" s="17"/>
      <c r="I166" s="17"/>
      <c r="J166" s="17"/>
      <c r="K166" s="172"/>
    </row>
    <row r="167" spans="1:14" ht="18">
      <c r="A167" s="9"/>
      <c r="B167" s="9"/>
      <c r="C167" s="9"/>
      <c r="D167" s="16" t="s">
        <v>44</v>
      </c>
      <c r="E167" s="16"/>
      <c r="F167" s="16"/>
      <c r="G167" s="17"/>
      <c r="H167" s="17"/>
      <c r="I167" s="17"/>
      <c r="J167" s="17"/>
      <c r="K167" s="172"/>
    </row>
    <row r="168" spans="1:14" ht="18">
      <c r="A168" s="9"/>
      <c r="B168" s="9"/>
      <c r="C168" s="9"/>
      <c r="D168" s="16" t="s">
        <v>45</v>
      </c>
      <c r="E168" s="16"/>
      <c r="F168" s="16"/>
      <c r="G168" s="17"/>
      <c r="H168" s="17"/>
      <c r="I168" s="17"/>
      <c r="J168" s="17"/>
      <c r="K168" s="172"/>
    </row>
    <row r="169" spans="1:14" ht="18">
      <c r="A169" s="9"/>
      <c r="B169" s="9"/>
      <c r="C169" s="9"/>
      <c r="D169" s="16" t="s">
        <v>46</v>
      </c>
      <c r="E169" s="16"/>
      <c r="F169" s="16"/>
      <c r="G169" s="17"/>
      <c r="H169" s="17"/>
      <c r="I169" s="17"/>
      <c r="J169" s="17"/>
      <c r="K169" s="172"/>
    </row>
    <row r="170" spans="1:14" ht="18">
      <c r="A170" s="9"/>
      <c r="B170" s="9"/>
      <c r="C170" s="9"/>
      <c r="D170" s="16" t="s">
        <v>353</v>
      </c>
      <c r="E170" s="16"/>
      <c r="F170" s="16"/>
      <c r="G170" s="17">
        <f>SUM(G160:G169)</f>
        <v>335000</v>
      </c>
      <c r="H170" s="17">
        <f>SUM(H160:H169)</f>
        <v>-925000</v>
      </c>
      <c r="I170" s="17">
        <f>SUM(I160:I169)</f>
        <v>2025000</v>
      </c>
      <c r="J170" s="17">
        <f>SUM(J160:J169)</f>
        <v>750000</v>
      </c>
      <c r="K170" s="169"/>
    </row>
    <row r="171" spans="1:14" ht="18">
      <c r="A171" s="298" t="s">
        <v>40</v>
      </c>
      <c r="B171" s="18"/>
      <c r="C171" s="5"/>
      <c r="D171" s="51"/>
      <c r="E171" s="51"/>
      <c r="F171" s="51"/>
      <c r="G171" s="3"/>
      <c r="H171" s="3"/>
      <c r="I171" s="3"/>
      <c r="J171" s="3"/>
      <c r="K171" s="169"/>
    </row>
    <row r="172" spans="1:14" ht="18" hidden="1">
      <c r="A172" s="65"/>
      <c r="B172" s="18"/>
      <c r="C172" s="5"/>
      <c r="D172" s="13" t="s">
        <v>77</v>
      </c>
      <c r="E172" s="13"/>
      <c r="F172" s="13"/>
      <c r="G172" s="19">
        <f>SUMIF($K$57:$K$103,"X",G57:G103)</f>
        <v>0</v>
      </c>
      <c r="H172" s="19">
        <f>SUMIF($K$57:$K$103,"X",H57:H103)</f>
        <v>0</v>
      </c>
      <c r="I172" s="19">
        <f>SUMIF($K$57:$K$103,"X",I57:I103)</f>
        <v>0</v>
      </c>
      <c r="J172" s="19">
        <f>SUMIF($K$57:$K$103,"X",J57:J103)</f>
        <v>0</v>
      </c>
      <c r="K172" s="169"/>
      <c r="L172" s="220"/>
      <c r="M172" s="220"/>
      <c r="N172" s="220"/>
    </row>
    <row r="173" spans="1:14" ht="14.4" hidden="1">
      <c r="A173" s="5"/>
      <c r="B173" s="5"/>
      <c r="C173" s="5"/>
      <c r="D173" s="13" t="s">
        <v>53</v>
      </c>
      <c r="E173" s="13"/>
      <c r="F173" s="13"/>
      <c r="G173" s="19">
        <f>SUMIF($K$108:$K$141,"X",G108:G141)</f>
        <v>-14750000</v>
      </c>
      <c r="H173" s="19">
        <f>SUMIF($K$108:$K$141,"X",H108:H141)</f>
        <v>-19500000</v>
      </c>
      <c r="I173" s="19">
        <f>SUMIF($K$108:$K$141,"X",I108:I141)</f>
        <v>-20000000</v>
      </c>
      <c r="J173" s="19">
        <f>SUMIF($K$108:$K$141,"X",J108:J141)</f>
        <v>-20000000</v>
      </c>
      <c r="K173" s="5"/>
      <c r="L173" s="220"/>
      <c r="M173" s="220"/>
      <c r="N173" s="220"/>
    </row>
    <row r="174" spans="1:14" ht="14.4" hidden="1">
      <c r="A174" s="5"/>
      <c r="B174" s="5"/>
      <c r="C174" s="5"/>
      <c r="D174" s="13" t="s">
        <v>54</v>
      </c>
      <c r="E174" s="13"/>
      <c r="F174" s="13"/>
      <c r="G174" s="19">
        <f>SUMIF($K$144:$K$169,"x",G144:G169)</f>
        <v>0</v>
      </c>
      <c r="H174" s="19">
        <f>SUMIF($K$144:$K$169,"x",H144:H169)</f>
        <v>0</v>
      </c>
      <c r="I174" s="19">
        <f>SUMIF($K$144:$K$169,"x",I144:I169)</f>
        <v>0</v>
      </c>
      <c r="J174" s="19">
        <f>SUMIF($K$144:$K$169,"x",J144:J169)</f>
        <v>0</v>
      </c>
      <c r="K174" s="5"/>
      <c r="L174" s="220"/>
      <c r="M174" s="220"/>
      <c r="N174" s="220"/>
    </row>
    <row r="175" spans="1:14" ht="14.4" hidden="1">
      <c r="A175" s="5"/>
      <c r="B175" s="5"/>
      <c r="C175" s="5"/>
      <c r="D175" s="12" t="s">
        <v>55</v>
      </c>
      <c r="E175" s="12"/>
      <c r="F175" s="12"/>
      <c r="G175" s="20">
        <f>SUM(G172:G174)</f>
        <v>-14750000</v>
      </c>
      <c r="H175" s="20">
        <f t="shared" ref="H175:J175" si="4">SUM(H172:H174)</f>
        <v>-19500000</v>
      </c>
      <c r="I175" s="20">
        <f t="shared" si="4"/>
        <v>-20000000</v>
      </c>
      <c r="J175" s="20">
        <f t="shared" si="4"/>
        <v>-20000000</v>
      </c>
      <c r="K175" s="5"/>
    </row>
    <row r="176" spans="1:14" hidden="1">
      <c r="A176" s="5"/>
      <c r="B176" s="5"/>
      <c r="C176" s="5"/>
      <c r="D176" s="51"/>
      <c r="E176" s="51"/>
      <c r="F176" s="51"/>
      <c r="G176" s="3"/>
      <c r="H176" s="3"/>
      <c r="I176" s="3"/>
      <c r="J176" s="3"/>
      <c r="K176" s="5"/>
    </row>
    <row r="177" spans="1:11" ht="14.4" hidden="1">
      <c r="A177" s="5"/>
      <c r="B177" s="5"/>
      <c r="C177" s="5"/>
      <c r="D177" s="233" t="s">
        <v>250</v>
      </c>
      <c r="E177" s="235"/>
      <c r="F177" s="235"/>
      <c r="G177" s="236"/>
      <c r="H177" s="236"/>
      <c r="I177" s="236"/>
      <c r="J177" s="236"/>
      <c r="K177" s="5"/>
    </row>
    <row r="178" spans="1:11" ht="14.4" hidden="1">
      <c r="A178" s="5"/>
      <c r="B178" s="5"/>
      <c r="C178" s="5"/>
      <c r="D178" s="234" t="s">
        <v>251</v>
      </c>
      <c r="E178" s="235"/>
      <c r="F178" s="235"/>
      <c r="G178" s="237">
        <v>17741700</v>
      </c>
      <c r="H178" s="237">
        <v>19293600</v>
      </c>
      <c r="I178" s="237">
        <v>12757600</v>
      </c>
      <c r="J178" s="237">
        <v>21648100</v>
      </c>
      <c r="K178" s="5"/>
    </row>
    <row r="179" spans="1:11" ht="14.4" hidden="1">
      <c r="A179" s="5"/>
      <c r="B179" s="5"/>
      <c r="C179" s="5"/>
      <c r="D179" s="234" t="s">
        <v>54</v>
      </c>
      <c r="E179" s="235"/>
      <c r="F179" s="235"/>
      <c r="G179" s="238">
        <f>SUM(G174)</f>
        <v>0</v>
      </c>
      <c r="H179" s="238">
        <f t="shared" ref="H179:J179" si="5">SUM(H174)</f>
        <v>0</v>
      </c>
      <c r="I179" s="238">
        <f t="shared" si="5"/>
        <v>0</v>
      </c>
      <c r="J179" s="238">
        <f t="shared" si="5"/>
        <v>0</v>
      </c>
      <c r="K179" s="5"/>
    </row>
    <row r="180" spans="1:11" ht="14.4" hidden="1">
      <c r="A180" s="5"/>
      <c r="B180" s="5"/>
      <c r="C180" s="5"/>
      <c r="D180" s="240" t="s">
        <v>253</v>
      </c>
      <c r="E180" s="239"/>
      <c r="F180" s="239"/>
      <c r="G180" s="58">
        <f>SUM(G178:G179)</f>
        <v>17741700</v>
      </c>
      <c r="H180" s="58">
        <f t="shared" ref="H180:J180" si="6">SUM(H178:H179)</f>
        <v>19293600</v>
      </c>
      <c r="I180" s="58">
        <f t="shared" si="6"/>
        <v>12757600</v>
      </c>
      <c r="J180" s="58">
        <f t="shared" si="6"/>
        <v>21648100</v>
      </c>
      <c r="K180" s="5"/>
    </row>
    <row r="181" spans="1:11" ht="14.4" hidden="1">
      <c r="A181" s="5"/>
      <c r="B181" s="5"/>
      <c r="C181" s="5"/>
      <c r="D181" s="13" t="s">
        <v>342</v>
      </c>
      <c r="E181" s="235"/>
      <c r="F181" s="235"/>
      <c r="G181" s="56">
        <v>43943418</v>
      </c>
      <c r="H181" s="56">
        <v>43943418</v>
      </c>
      <c r="I181" s="56">
        <v>43943418</v>
      </c>
      <c r="J181" s="56">
        <v>43943418</v>
      </c>
      <c r="K181" s="5"/>
    </row>
    <row r="182" spans="1:11" ht="14.4" hidden="1">
      <c r="A182" s="5"/>
      <c r="B182" s="5"/>
      <c r="C182" s="5"/>
      <c r="D182" s="12" t="s">
        <v>254</v>
      </c>
      <c r="E182" s="239"/>
      <c r="F182" s="239"/>
      <c r="G182" s="58">
        <f t="shared" ref="G182:J182" si="7">SUM(G181-G180)</f>
        <v>26201718</v>
      </c>
      <c r="H182" s="58">
        <f t="shared" si="7"/>
        <v>24649818</v>
      </c>
      <c r="I182" s="58">
        <f t="shared" si="7"/>
        <v>31185818</v>
      </c>
      <c r="J182" s="58">
        <f t="shared" si="7"/>
        <v>22295318</v>
      </c>
      <c r="K182" s="5"/>
    </row>
    <row r="183" spans="1:11" hidden="1">
      <c r="A183" s="5"/>
      <c r="B183" s="5"/>
      <c r="C183" s="5"/>
      <c r="D183" s="51"/>
      <c r="E183" s="51"/>
      <c r="F183" s="51"/>
      <c r="G183" s="3"/>
      <c r="H183" s="3"/>
      <c r="I183" s="3"/>
      <c r="J183" s="3"/>
      <c r="K183" s="5"/>
    </row>
    <row r="184" spans="1:11" hidden="1">
      <c r="A184" s="5"/>
      <c r="B184" s="5"/>
      <c r="C184" s="5"/>
      <c r="D184" s="51"/>
      <c r="E184" s="51"/>
      <c r="F184" s="51"/>
      <c r="G184" s="3"/>
      <c r="H184" s="3"/>
      <c r="I184" s="3"/>
      <c r="J184" s="3"/>
      <c r="K184" s="5"/>
    </row>
    <row r="185" spans="1:11" ht="28.8" hidden="1">
      <c r="A185" s="5"/>
      <c r="B185" s="5"/>
      <c r="C185" s="5"/>
      <c r="D185" s="21" t="s">
        <v>179</v>
      </c>
      <c r="E185" s="21"/>
      <c r="F185" s="21"/>
      <c r="G185" s="54">
        <f>G45</f>
        <v>-20030259</v>
      </c>
      <c r="H185" s="54">
        <f>H45</f>
        <v>-12949901</v>
      </c>
      <c r="I185" s="54">
        <f>I45</f>
        <v>-27807698</v>
      </c>
      <c r="J185" s="54">
        <f>J45</f>
        <v>-20130261</v>
      </c>
      <c r="K185" s="5"/>
    </row>
    <row r="186" spans="1:11" hidden="1">
      <c r="A186" s="5"/>
      <c r="B186" s="5"/>
      <c r="C186" s="5"/>
      <c r="D186" s="51"/>
      <c r="E186" s="51"/>
      <c r="F186" s="51"/>
      <c r="G186" s="3"/>
      <c r="H186" s="3"/>
      <c r="I186" s="3"/>
      <c r="J186" s="3"/>
      <c r="K186" s="5"/>
    </row>
    <row r="187" spans="1:11" hidden="1">
      <c r="A187" s="5"/>
      <c r="B187" s="5"/>
      <c r="C187" s="5"/>
      <c r="D187" s="51"/>
      <c r="E187" s="51"/>
      <c r="F187" s="51"/>
      <c r="G187" s="3"/>
      <c r="H187" s="3"/>
      <c r="I187" s="3"/>
      <c r="J187" s="3"/>
      <c r="K187" s="5"/>
    </row>
    <row r="188" spans="1:11" ht="14.4" hidden="1">
      <c r="A188" s="5"/>
      <c r="B188" s="5"/>
      <c r="C188" s="3"/>
      <c r="D188" s="30" t="s">
        <v>10</v>
      </c>
      <c r="E188" s="30"/>
      <c r="F188" s="30"/>
      <c r="G188" s="221"/>
      <c r="H188" s="222"/>
      <c r="I188" s="222"/>
      <c r="J188" s="223"/>
      <c r="K188" s="5"/>
    </row>
    <row r="189" spans="1:11" ht="14.4" hidden="1">
      <c r="A189" s="5"/>
      <c r="B189" s="5"/>
      <c r="C189" s="3"/>
      <c r="D189" s="29" t="s">
        <v>6</v>
      </c>
      <c r="E189" s="29"/>
      <c r="F189" s="29"/>
      <c r="G189" s="27">
        <v>2020</v>
      </c>
      <c r="H189" s="27">
        <v>2021</v>
      </c>
      <c r="I189" s="27">
        <v>2022</v>
      </c>
      <c r="J189" s="27">
        <v>2023</v>
      </c>
      <c r="K189" s="5"/>
    </row>
    <row r="190" spans="1:11" ht="18" hidden="1" customHeight="1">
      <c r="A190" s="5"/>
      <c r="B190" s="5"/>
      <c r="C190" s="3"/>
      <c r="D190" s="29" t="s">
        <v>7</v>
      </c>
      <c r="E190" s="29"/>
      <c r="F190" s="29"/>
      <c r="G190" s="224">
        <v>30723818</v>
      </c>
      <c r="H190" s="66">
        <f>G192</f>
        <v>10693559</v>
      </c>
      <c r="I190" s="66">
        <f>SUM(H192)</f>
        <v>-2256342</v>
      </c>
      <c r="J190" s="66">
        <f>SUM(I192)</f>
        <v>-30064040</v>
      </c>
      <c r="K190" s="176"/>
    </row>
    <row r="191" spans="1:11" ht="14.4" hidden="1">
      <c r="A191" s="5"/>
      <c r="B191" s="5"/>
      <c r="C191" s="3"/>
      <c r="D191" s="29" t="s">
        <v>8</v>
      </c>
      <c r="E191" s="29"/>
      <c r="F191" s="29"/>
      <c r="G191" s="56">
        <f>G45</f>
        <v>-20030259</v>
      </c>
      <c r="H191" s="56">
        <f>H45</f>
        <v>-12949901</v>
      </c>
      <c r="I191" s="56">
        <f>I45</f>
        <v>-27807698</v>
      </c>
      <c r="J191" s="56">
        <f>J45</f>
        <v>-20130261</v>
      </c>
      <c r="K191" s="5"/>
    </row>
    <row r="192" spans="1:11" ht="14.4" hidden="1">
      <c r="A192" s="5"/>
      <c r="B192" s="5"/>
      <c r="C192" s="3"/>
      <c r="D192" s="29" t="s">
        <v>9</v>
      </c>
      <c r="E192" s="29"/>
      <c r="F192" s="29"/>
      <c r="G192" s="58">
        <f>G190+G191</f>
        <v>10693559</v>
      </c>
      <c r="H192" s="61">
        <f>SUM(H190:H191)</f>
        <v>-2256342</v>
      </c>
      <c r="I192" s="61">
        <f>SUM(I190:I191)</f>
        <v>-30064040</v>
      </c>
      <c r="J192" s="61">
        <f>SUM(J190:J191)</f>
        <v>-50194301</v>
      </c>
      <c r="K192" s="5"/>
    </row>
    <row r="193" spans="1:15" ht="14.4" hidden="1">
      <c r="A193" s="5"/>
      <c r="B193" s="5"/>
      <c r="C193" s="3"/>
      <c r="D193" s="126"/>
      <c r="E193" s="126"/>
      <c r="F193" s="126"/>
      <c r="G193" s="127"/>
      <c r="H193" s="128"/>
      <c r="I193" s="128"/>
      <c r="J193" s="128"/>
      <c r="K193" s="5"/>
    </row>
    <row r="194" spans="1:15" hidden="1">
      <c r="A194" s="5"/>
      <c r="B194" s="5"/>
      <c r="C194" s="5"/>
      <c r="D194" s="51"/>
      <c r="E194" s="51"/>
      <c r="F194" s="51"/>
      <c r="G194" s="3"/>
      <c r="H194" s="3"/>
      <c r="I194" s="3"/>
      <c r="J194" s="3"/>
      <c r="K194" s="5"/>
    </row>
    <row r="195" spans="1:15" ht="14.4" hidden="1">
      <c r="A195" s="5"/>
      <c r="B195" s="5"/>
      <c r="C195" s="5"/>
      <c r="D195" s="14" t="s">
        <v>98</v>
      </c>
      <c r="E195" s="13"/>
      <c r="F195" s="13"/>
      <c r="G195" s="225"/>
      <c r="H195" s="3" t="s">
        <v>85</v>
      </c>
      <c r="I195" s="3" t="s">
        <v>85</v>
      </c>
      <c r="J195" s="3" t="s">
        <v>85</v>
      </c>
      <c r="K195" s="5"/>
    </row>
    <row r="196" spans="1:15" ht="18" hidden="1">
      <c r="A196" s="5"/>
      <c r="B196" s="5"/>
      <c r="C196" s="5"/>
      <c r="D196" s="13" t="s">
        <v>96</v>
      </c>
      <c r="E196" s="13"/>
      <c r="F196" s="13"/>
      <c r="G196" s="56">
        <v>671888000</v>
      </c>
      <c r="H196" s="226"/>
      <c r="I196" s="227"/>
      <c r="J196" s="227"/>
      <c r="K196" s="177"/>
    </row>
    <row r="197" spans="1:15" ht="29.4" hidden="1">
      <c r="A197" s="5"/>
      <c r="B197" s="5"/>
      <c r="C197" s="5"/>
      <c r="D197" s="13" t="s">
        <v>349</v>
      </c>
      <c r="E197" s="13"/>
      <c r="F197" s="13"/>
      <c r="G197" s="56">
        <f>SUM(G43)</f>
        <v>0</v>
      </c>
      <c r="H197" s="226"/>
      <c r="I197" s="227"/>
      <c r="J197" s="227"/>
      <c r="K197" s="177"/>
    </row>
    <row r="198" spans="1:15" ht="25.8" hidden="1">
      <c r="D198" s="31" t="s">
        <v>97</v>
      </c>
      <c r="E198" s="31"/>
      <c r="F198" s="31"/>
      <c r="G198" s="152" t="e">
        <f>IF(#REF!="x",G172+G173,G172+G173)</f>
        <v>#REF!</v>
      </c>
      <c r="H198" s="57"/>
      <c r="I198" s="57"/>
      <c r="J198" s="57"/>
    </row>
    <row r="199" spans="1:15" ht="28.8" hidden="1">
      <c r="D199" s="32" t="s">
        <v>95</v>
      </c>
      <c r="E199" s="32"/>
      <c r="F199" s="32"/>
      <c r="G199" s="58" t="e">
        <f>SUM(G196:G198)</f>
        <v>#REF!</v>
      </c>
      <c r="H199" s="228"/>
      <c r="J199" s="59"/>
    </row>
    <row r="200" spans="1:15" ht="14.4" hidden="1">
      <c r="D200" s="31"/>
      <c r="E200" s="31"/>
      <c r="F200" s="31"/>
      <c r="G200" s="229"/>
      <c r="H200" s="59"/>
      <c r="I200" s="59"/>
      <c r="J200" s="59"/>
    </row>
    <row r="201" spans="1:15" ht="18" hidden="1">
      <c r="D201" s="32" t="s">
        <v>94</v>
      </c>
      <c r="E201" s="32"/>
      <c r="F201" s="32"/>
      <c r="G201" s="58">
        <v>652497815</v>
      </c>
      <c r="H201" s="226"/>
      <c r="J201" s="59"/>
    </row>
    <row r="202" spans="1:15" ht="43.2" hidden="1">
      <c r="D202" s="32" t="s">
        <v>170</v>
      </c>
      <c r="E202" s="32"/>
      <c r="F202" s="32"/>
      <c r="G202" s="68" t="e">
        <f>SUM(G201-G199)</f>
        <v>#REF!</v>
      </c>
      <c r="I202" s="60"/>
      <c r="J202" s="59"/>
    </row>
    <row r="203" spans="1:15" ht="14.4" hidden="1">
      <c r="D203" s="124"/>
      <c r="E203" s="124"/>
      <c r="F203" s="124"/>
      <c r="G203" s="125"/>
      <c r="I203" s="60"/>
      <c r="J203" s="59"/>
    </row>
    <row r="204" spans="1:15" hidden="1">
      <c r="J204" s="59"/>
    </row>
    <row r="205" spans="1:15" ht="14.4" hidden="1">
      <c r="D205" s="32" t="s">
        <v>183</v>
      </c>
      <c r="E205" s="53"/>
      <c r="F205" s="53"/>
      <c r="G205" s="52"/>
      <c r="H205" s="3"/>
      <c r="I205" s="3"/>
      <c r="J205" s="3"/>
    </row>
    <row r="206" spans="1:15" ht="21" hidden="1">
      <c r="D206" s="13" t="s">
        <v>185</v>
      </c>
      <c r="E206" s="53"/>
      <c r="F206" s="53"/>
      <c r="G206" s="230">
        <v>-7918740</v>
      </c>
      <c r="H206" s="230">
        <v>-9955164</v>
      </c>
      <c r="I206" s="230">
        <v>-11083205</v>
      </c>
      <c r="J206" s="230">
        <v>-16995096</v>
      </c>
      <c r="K206" s="192"/>
    </row>
    <row r="207" spans="1:15" s="55" customFormat="1" ht="14.4" hidden="1">
      <c r="D207" s="13" t="s">
        <v>182</v>
      </c>
      <c r="E207" s="53"/>
      <c r="F207" s="53"/>
      <c r="G207" s="56">
        <f>SUM(G172+G173)</f>
        <v>-14750000</v>
      </c>
      <c r="H207" s="56">
        <f>SUM(H172+H173)</f>
        <v>-19500000</v>
      </c>
      <c r="I207" s="56">
        <f>SUM(I172+I173)</f>
        <v>-20000000</v>
      </c>
      <c r="J207" s="56">
        <f>SUM(J172+J173)</f>
        <v>-20000000</v>
      </c>
      <c r="L207" s="2"/>
      <c r="M207" s="2"/>
      <c r="N207" s="2"/>
      <c r="O207" s="2"/>
    </row>
    <row r="208" spans="1:15" s="55" customFormat="1" ht="43.2" hidden="1">
      <c r="D208" s="12" t="s">
        <v>194</v>
      </c>
      <c r="E208" s="113"/>
      <c r="F208" s="113"/>
      <c r="G208" s="68">
        <f>SUM(G206:G207)</f>
        <v>-22668740</v>
      </c>
      <c r="H208" s="68">
        <f t="shared" ref="H208:J208" si="8">SUM(H206:H207)</f>
        <v>-29455164</v>
      </c>
      <c r="I208" s="68">
        <f t="shared" si="8"/>
        <v>-31083205</v>
      </c>
      <c r="J208" s="68">
        <f t="shared" si="8"/>
        <v>-36995096</v>
      </c>
      <c r="L208" s="2"/>
      <c r="M208" s="2"/>
      <c r="N208" s="2"/>
      <c r="O208" s="2"/>
    </row>
    <row r="209" spans="1:15" s="55" customFormat="1" ht="27.6" hidden="1">
      <c r="D209" s="4" t="s">
        <v>184</v>
      </c>
      <c r="E209" s="4"/>
      <c r="F209" s="4"/>
      <c r="G209" s="2"/>
      <c r="H209" s="2"/>
      <c r="I209" s="60"/>
      <c r="J209" s="2"/>
      <c r="L209" s="2"/>
      <c r="M209" s="2"/>
      <c r="N209" s="2"/>
      <c r="O209" s="2"/>
    </row>
    <row r="210" spans="1:15" hidden="1">
      <c r="A210" s="2"/>
      <c r="B210" s="2"/>
      <c r="C210" s="2"/>
    </row>
    <row r="211" spans="1:15" s="55" customFormat="1">
      <c r="D211" s="4"/>
      <c r="E211" s="4"/>
      <c r="F211" s="4"/>
      <c r="G211" s="220"/>
      <c r="H211" s="220"/>
      <c r="I211" s="220"/>
      <c r="J211" s="220"/>
      <c r="L211" s="2"/>
      <c r="M211" s="2"/>
      <c r="N211" s="2"/>
      <c r="O211" s="2"/>
    </row>
    <row r="212" spans="1:15">
      <c r="A212" s="2"/>
      <c r="B212" s="2"/>
      <c r="C212" s="2"/>
    </row>
  </sheetData>
  <protectedRanges>
    <protectedRange algorithmName="SHA-512" hashValue="CpuTbvdFRJSrjp46+9T17+tzK3QaAyV9l7Fe6AAg6L1vuD1f+A28Vwk5R71/T/8CcA3gbROeI/fXswNLTHHUGw==" saltValue="E34ZIjcfegMUlahzVTJe5g==" spinCount="100000" sqref="K37 F14" name="Område16"/>
    <protectedRange algorithmName="SHA-512" hashValue="t0yZiD5F+YQCZHshnM8vlBNPTUrdwy2dxQeXdKt1UIqgVZwjaBr75z03fukP0mkoHo7u8zl0OB5qj8kItuXfRA==" saltValue="aYzw1p/vhBTzbCmkeeMNtQ==" spinCount="100000" sqref="A37:XFD38 F14 K57 K61:K72 K75:K76 K79:K84 K87:K90 K93:K103 K108:K109 K112:K113 K117:K119 K122:K129 A132:K141 K146:K155 A160:K169" name="Område14"/>
    <protectedRange algorithmName="SHA-512" hashValue="PaVlM7iHhzSZnDBv6irX140nFchKJ6hOAOBZQ9emeGyZ+lvJGr7Av+i0JHqmTWa1mZwpgRNyRMoIcBMAW/cAvw==" saltValue="UNUdfHVxYnlmtVmguTbzHw==" spinCount="100000" sqref="K37:K38" name="Område13"/>
    <protectedRange algorithmName="SHA-512" hashValue="9xrvgqWLTY44HF7zMLeQd5+N4ZYhmJmPZMYZy1IYHPaDgO0FzVHYhTsg8krSrIZ7uLlFVbAU/ciivwLj2HXrnA==" saltValue="EMM494pSELFfNacXrTRgYA==" spinCount="100000" sqref="F14 K37:K38 K57 K61:K72 K75:K76 K79:K84 K87:K90 K108:K109 K112:K113 K117:K119 K122:K129 A132:K141 K146:K155 A160:K169 A93:K103" name="Område12"/>
    <protectedRange algorithmName="SHA-512" hashValue="nYFVE+D/MVCs5HAlqIe7tLk2Hr7wlQ0ZsqUVyhyzPkIFNMpyp22XJX0aJ6142BrlkZFMQHwjDfJc/1jabRJmyg==" saltValue="hKzTURW1QDUGZ2Csw8J1qw==" spinCount="100000" sqref="K57:K74 A160:J169 A132:J141 K76:K170 A93:J103" name="Område9"/>
    <protectedRange algorithmName="SHA-512" hashValue="V3vM3JzFe+hXyRvbmJ4SQZv5Wp0AYAsVZH7xyolZliM8nGNBmPTQRyEhpBgAQlC1n8NPZW9qwI9BBy6+ofWxyg==" saltValue="AltbNFY/cxv7orcpRvUTLw==" spinCount="100000" sqref="O7 K57 K61:K72 K75:K76 K79:K84 K87:K90 K108:K109 K112:K113 K117:K119 K122 K125:K129 A132:K141 A160:K169 K146:K155 A93:K103" name="Område8"/>
    <protectedRange algorithmName="SHA-512" hashValue="L9vNS7sbeTW422d92zTBVzKUf6/KegoeqWIOkc1ts+HqP2gJi0LEu+rYHCfzkWE7hy6aE37HXuBJV4Nqxx0+fg==" saltValue="uWNjhxOjsbGUo0kSp3rFBg==" spinCount="100000" sqref="M66 K57 K61:K72 K75:K76 K79:K84 K87:K90 K108:K109 K112:K113 K117:K119 K122:K129 A132:K141 A160:K169 K146:K155 A93:K103" name="Område6"/>
    <protectedRange algorithmName="SHA-512" hashValue="SaqXaIiIgVDxdJD8x4LdoESLu0xbTYDhp90gsEMZnNmmJnoIZGdUYXvX29MHca3m7bbIjvw9pjSyUegKFc1+4w==" saltValue="kOzry/dyEFIUpIqeTFDZbA==" spinCount="100000" sqref="K57 K61:K72 K75:K76 K79:K84 K87:K90 K108:K109 K112:K113 K117:K119 K122:K129 A132:K141 A160:K169 K146:K155 A93:K103" name="KB efter rettelser"/>
    <protectedRange algorithmName="SHA-512" hashValue="Fgiao7VyQxRENDa7sOLqVnwQGxv8rKxiurGm/nMUFQv3opsWR1f/6E8HIil/0EYQPbGkTHyDQf7ifqGHNLHUYQ==" saltValue="UWzZkoSyvRiSlKmsrdkihA==" spinCount="100000" sqref="K57 K61:K72 A132:K141 K79:K84 K87:K90 K117 K122:K127 A160:K169 K108:K110 K146:K155 A93:K104" name="KB 3 forsøg"/>
    <protectedRange algorithmName="SHA-512" hashValue="CaBT8VYisrnKoF5b3l3oOX40US/rWH9X3llZZybBkqYE4kEzD5LzEKICauljktioHXApK362Gg3qi66zzumh1A==" saltValue="ZoeG25aZdxYXAF0HObHE3g==" spinCount="100000" sqref="K57 K61:K72 A142:J142 K79:K84 K87:K90 K117 K122:K127 A160:K169 K108:K110 A132:K141 K146:K155 A93:K104" name="KB rettelser"/>
    <protectedRange algorithmName="SHA-512" hashValue="NlHr4gcO99AAiSnOA6CM+c99AaBtDJNZlG/v/Fjtcc9HjAJsQcXZmJvBRWWoya0EpnpRAV2Ea53WIO9soefYYg==" saltValue="8SicOWx1QKSPEHOGjQTOeg==" spinCount="100000" sqref="A132:K141 A160:K169 K108:K110 K122:K127 K117 K146:K155 A93:K103" name="redigerbart KB"/>
    <protectedRange algorithmName="SHA-512" hashValue="Dv5UF/Jm4M0T5y58wheDt0saVeFwHhD5XCkquE5xvSu5WdfHJ/flFo0qpPUNVTdR2TnObSc6V0lw8btvVEd8zw==" saltValue="NNlFP5FQTOdasjnvbcYpWQ==" spinCount="100000" sqref="K57 K61:K72 K75:K76 K79:K84 K87:K90 K108:K109 K112:K113 K117:K119 K122:K129 A132:K141 A160:K169 K146:K155 A93:K103" name="forsæg 5"/>
    <protectedRange algorithmName="SHA-512" hashValue="W3x8f4/Wfkij1aZgHiI7zl7uAAjdJfa3mc9eThfGClj9VYbj1KDAMOeMELTUo09f7NSQS1IgQyscYkwQAfduFQ==" saltValue="DvlCQbk2fnkoJri5iqcJ2A==" spinCount="100000" sqref="A160:K169 K122:K129 A132:K141 K116:K119 K112:K113 K108:K109 K87:K90 K79:K84 K75:K76 K61:K72 K57 K146:K155 A93:K103" name="Område7"/>
    <protectedRange algorithmName="SHA-512" hashValue="GkR+oxviccxBmTBmqBbo2OPUd7gWLTDmVA8QcDtfPAIc3ue3SD3BVwMka0ebJAXcpDeNzMgWZXtWnCKpJ0/G0w==" saltValue="RC2ppjG8GCxSQ1NSmQ0SPQ==" spinCount="100000" sqref="A160:J169 A132:J141 K57:K169 A93:J103" name="Område10"/>
    <protectedRange algorithmName="SHA-512" hashValue="igKGISNl9ksoG8AHYlPdI/iTXzYPPSymyIZk6etrYjuiBdwS3Ap6nQpzad9tvOYd6+tMJCYzKGCjJp31qtwrIQ==" saltValue="FHLaB6mIkE+Z/HRUxrWdKQ==" spinCount="100000" sqref="F14 K37:K38 K57 K61:K72 K75:K76 K79:K84 K87:K90 K108:K109 K112:K113 K116:K119 K122 K125:K129 A132:K141 K146:K155 A160:K169 A93:K103" name="Område11"/>
    <protectedRange algorithmName="SHA-512" hashValue="iiRT5diaXWYKvU9qcaIEstky/F+QPR62BqfSGsKpmxR4KOqBv7mMa8VgBP3n/ldQDBkZScMQovianL+fJ/U9mg==" saltValue="+XQUVR56EV6K+weHGVZFZg==" spinCount="100000" sqref="K7 G6:J6 G8:J8 G11:J11 F14 K37:K38 K57 K61:K72 K75:K76 K79:K84 K87:K90 K93:K103 K108:K109 K112:K113 K117:K119 K122:K129 A132:K141 K146:K155 A160:K169" name="Område15"/>
  </protectedRanges>
  <mergeCells count="9">
    <mergeCell ref="A55:C55"/>
    <mergeCell ref="D55:F55"/>
    <mergeCell ref="G55:I55"/>
    <mergeCell ref="A39:A40"/>
    <mergeCell ref="B39:B40"/>
    <mergeCell ref="C39:C40"/>
    <mergeCell ref="D39:D40"/>
    <mergeCell ref="G39:J39"/>
    <mergeCell ref="A54:J54"/>
  </mergeCells>
  <conditionalFormatting sqref="J158 J132:J141 J130 J57 J109:J110 J117 J146:J151 J78:J90 J65:J72 J160:J169 J121:J126 J114:J115 J153:J156 J100:J103">
    <cfRule type="expression" dxfId="408" priority="223">
      <formula>SUMIF(K57,"x",$J$158)</formula>
    </cfRule>
  </conditionalFormatting>
  <conditionalFormatting sqref="I158 I160:I169">
    <cfRule type="expression" dxfId="407" priority="222">
      <formula>SUMIF(K158,"x",$I$158)</formula>
    </cfRule>
  </conditionalFormatting>
  <conditionalFormatting sqref="I158 I132:I141 I130 I57 I109:I110 I117 I146:I151 I78:I90 I65:I72 I160:I169 I121:I126 I114:I115 I153:I156 I100:I103">
    <cfRule type="expression" dxfId="406" priority="221">
      <formula>SUMIF(K57,"x",$J$158)</formula>
    </cfRule>
  </conditionalFormatting>
  <conditionalFormatting sqref="H158 H132:H141 H130 H57 H109:H110 H117 H146:H151 H78:H90 H65:H72 H160:H169 H121:H126 H114:H115 H153:H156 H100:H103">
    <cfRule type="expression" dxfId="405" priority="220">
      <formula>SUMIF(K57,"x",$J$158)</formula>
    </cfRule>
  </conditionalFormatting>
  <conditionalFormatting sqref="J158">
    <cfRule type="expression" dxfId="404" priority="219">
      <formula>SUMIF(K158,"x",$J$158)</formula>
    </cfRule>
  </conditionalFormatting>
  <conditionalFormatting sqref="I158">
    <cfRule type="expression" dxfId="403" priority="218">
      <formula>SUMIF(K158,"x",$J$158)</formula>
    </cfRule>
  </conditionalFormatting>
  <conditionalFormatting sqref="H158">
    <cfRule type="expression" dxfId="402" priority="217">
      <formula>SUMIF(K158,"x",$J$158)</formula>
    </cfRule>
  </conditionalFormatting>
  <conditionalFormatting sqref="H158">
    <cfRule type="expression" dxfId="401" priority="216">
      <formula>SUMIF(K158,"x",$J$158)</formula>
    </cfRule>
  </conditionalFormatting>
  <conditionalFormatting sqref="I161">
    <cfRule type="expression" dxfId="400" priority="215">
      <formula>SUMIF(K161,"x",$J$158)</formula>
    </cfRule>
  </conditionalFormatting>
  <conditionalFormatting sqref="I158">
    <cfRule type="expression" dxfId="399" priority="214">
      <formula>SUMIF(K158,"x",$I$158)</formula>
    </cfRule>
  </conditionalFormatting>
  <conditionalFormatting sqref="H158">
    <cfRule type="expression" dxfId="398" priority="213">
      <formula>SUMIF(K158,"x",$J$158)</formula>
    </cfRule>
  </conditionalFormatting>
  <conditionalFormatting sqref="I158">
    <cfRule type="expression" dxfId="397" priority="212">
      <formula>SUMIF(K158,"x",$J$158)</formula>
    </cfRule>
  </conditionalFormatting>
  <conditionalFormatting sqref="H158">
    <cfRule type="expression" dxfId="396" priority="211">
      <formula>SUMIF(K158,"x",$J$158)</formula>
    </cfRule>
  </conditionalFormatting>
  <conditionalFormatting sqref="H158">
    <cfRule type="expression" dxfId="395" priority="210">
      <formula>SUMIF(K158,"x",$J$158)</formula>
    </cfRule>
  </conditionalFormatting>
  <conditionalFormatting sqref="H160:J169 J146:J151 H158:J158 J130 J109:J110 J117 J121:J126 J153:J155">
    <cfRule type="expression" dxfId="394" priority="224">
      <formula>SUMIF(#REF!,"x",$J$158)</formula>
    </cfRule>
  </conditionalFormatting>
  <conditionalFormatting sqref="J158">
    <cfRule type="expression" dxfId="393" priority="225">
      <formula>SUMIF(#REF!,"x",$I$158)</formula>
    </cfRule>
  </conditionalFormatting>
  <conditionalFormatting sqref="G158 G132:G141 G130 G57 G109:G110 G117 G146:G151 G78:G90 G65:G72 G142:J142 G160:G169 G121:G126 G114:G115 G153:G156 G100:G103">
    <cfRule type="expression" dxfId="392" priority="209">
      <formula>SUMIF(K57,"x",$J$158)</formula>
    </cfRule>
  </conditionalFormatting>
  <conditionalFormatting sqref="H146:I151 H130:I130 H109:I110 H117:I117 H78:J90 K73:K74 K111 K59:K60 H121:I126 H114:K115 K77:K78 H153:I155">
    <cfRule type="expression" dxfId="391" priority="208">
      <formula>SUMIF(#REF!,"x",$J$158)</formula>
    </cfRule>
  </conditionalFormatting>
  <conditionalFormatting sqref="J131">
    <cfRule type="expression" dxfId="390" priority="206">
      <formula>SUMIF(K131,"x",$J$149)</formula>
    </cfRule>
  </conditionalFormatting>
  <conditionalFormatting sqref="I131">
    <cfRule type="expression" dxfId="389" priority="205">
      <formula>SUMIF(K131,"x",$I$149)</formula>
    </cfRule>
  </conditionalFormatting>
  <conditionalFormatting sqref="H131">
    <cfRule type="expression" dxfId="388" priority="204">
      <formula>SUMIF(K131,"x",$J$149)</formula>
    </cfRule>
  </conditionalFormatting>
  <conditionalFormatting sqref="G131">
    <cfRule type="expression" dxfId="387" priority="207">
      <formula>SUMIF(K131,"x",$J$149)</formula>
    </cfRule>
  </conditionalFormatting>
  <conditionalFormatting sqref="J189">
    <cfRule type="expression" dxfId="386" priority="202">
      <formula>SUMIF(K144,"x",$J$158)</formula>
    </cfRule>
  </conditionalFormatting>
  <conditionalFormatting sqref="I189">
    <cfRule type="expression" dxfId="385" priority="201">
      <formula>SUMIF(K144,"x",$J$158)</formula>
    </cfRule>
  </conditionalFormatting>
  <conditionalFormatting sqref="H189">
    <cfRule type="expression" dxfId="384" priority="200">
      <formula>SUMIF(K144,"x",$J$158)</formula>
    </cfRule>
  </conditionalFormatting>
  <conditionalFormatting sqref="J189">
    <cfRule type="expression" dxfId="383" priority="203">
      <formula>SUMIF(#REF!,"x",$J$158)</formula>
    </cfRule>
  </conditionalFormatting>
  <conditionalFormatting sqref="G189">
    <cfRule type="expression" dxfId="382" priority="199">
      <formula>SUMIF(K144,"x",$J$158)</formula>
    </cfRule>
  </conditionalFormatting>
  <conditionalFormatting sqref="G189:I189">
    <cfRule type="expression" dxfId="381" priority="198">
      <formula>SUMIF(#REF!,"x",$J$158)</formula>
    </cfRule>
  </conditionalFormatting>
  <conditionalFormatting sqref="J47">
    <cfRule type="expression" dxfId="380" priority="196">
      <formula>SUMIF(K47,"x",$J$149)</formula>
    </cfRule>
  </conditionalFormatting>
  <conditionalFormatting sqref="I47">
    <cfRule type="expression" dxfId="379" priority="195">
      <formula>SUMIF(K47,"x",$I$149)</formula>
    </cfRule>
  </conditionalFormatting>
  <conditionalFormatting sqref="H47">
    <cfRule type="expression" dxfId="378" priority="194">
      <formula>SUMIF(K47,"x",$J$149)</formula>
    </cfRule>
  </conditionalFormatting>
  <conditionalFormatting sqref="G47">
    <cfRule type="expression" dxfId="377" priority="197">
      <formula>SUMIF(K47,"x",$J$149)</formula>
    </cfRule>
  </conditionalFormatting>
  <conditionalFormatting sqref="J107">
    <cfRule type="expression" dxfId="376" priority="192">
      <formula>SUMIF(K107,"x",$J$158)</formula>
    </cfRule>
  </conditionalFormatting>
  <conditionalFormatting sqref="I107">
    <cfRule type="expression" dxfId="375" priority="191">
      <formula>SUMIF(K107,"x",$J$158)</formula>
    </cfRule>
  </conditionalFormatting>
  <conditionalFormatting sqref="H107">
    <cfRule type="expression" dxfId="374" priority="190">
      <formula>SUMIF(K107,"x",$J$158)</formula>
    </cfRule>
  </conditionalFormatting>
  <conditionalFormatting sqref="J107">
    <cfRule type="expression" dxfId="373" priority="193">
      <formula>SUMIF(#REF!,"x",$J$158)</formula>
    </cfRule>
  </conditionalFormatting>
  <conditionalFormatting sqref="G107">
    <cfRule type="expression" dxfId="372" priority="189">
      <formula>SUMIF(K107,"x",$J$158)</formula>
    </cfRule>
  </conditionalFormatting>
  <conditionalFormatting sqref="H107:I107">
    <cfRule type="expression" dxfId="371" priority="188">
      <formula>SUMIF(#REF!,"x",$J$158)</formula>
    </cfRule>
  </conditionalFormatting>
  <conditionalFormatting sqref="J159">
    <cfRule type="expression" dxfId="370" priority="187">
      <formula>SUMIF(K159,"x",$J$158)</formula>
    </cfRule>
  </conditionalFormatting>
  <conditionalFormatting sqref="I159">
    <cfRule type="expression" dxfId="369" priority="186">
      <formula>SUMIF(K159,"x",$J$158)</formula>
    </cfRule>
  </conditionalFormatting>
  <conditionalFormatting sqref="H159">
    <cfRule type="expression" dxfId="368" priority="185">
      <formula>SUMIF(K159,"x",$J$158)</formula>
    </cfRule>
  </conditionalFormatting>
  <conditionalFormatting sqref="G159">
    <cfRule type="expression" dxfId="367" priority="184">
      <formula>SUMIF(K159,"x",$J$158)</formula>
    </cfRule>
  </conditionalFormatting>
  <conditionalFormatting sqref="H159:I159">
    <cfRule type="expression" dxfId="366" priority="183">
      <formula>SUMIF(#REF!,"x",$J$158)</formula>
    </cfRule>
  </conditionalFormatting>
  <conditionalFormatting sqref="J159 H156:J156 K114:K115">
    <cfRule type="expression" dxfId="365" priority="182">
      <formula>SUMIF(#REF!,"x",$J$158)</formula>
    </cfRule>
  </conditionalFormatting>
  <conditionalFormatting sqref="J56">
    <cfRule type="expression" dxfId="364" priority="181">
      <formula>SUMIF(#REF!,"x",$J$158)</formula>
    </cfRule>
  </conditionalFormatting>
  <conditionalFormatting sqref="H56:I56">
    <cfRule type="expression" dxfId="363" priority="180">
      <formula>SUMIF(#REF!,"x",$J$158)</formula>
    </cfRule>
  </conditionalFormatting>
  <conditionalFormatting sqref="J58">
    <cfRule type="expression" dxfId="362" priority="178">
      <formula>SUMIF(K58,"x",$J$158)</formula>
    </cfRule>
  </conditionalFormatting>
  <conditionalFormatting sqref="I58">
    <cfRule type="expression" dxfId="361" priority="177">
      <formula>SUMIF(K58,"x",$J$158)</formula>
    </cfRule>
  </conditionalFormatting>
  <conditionalFormatting sqref="H58">
    <cfRule type="expression" dxfId="360" priority="176">
      <formula>SUMIF(K58,"x",$J$158)</formula>
    </cfRule>
  </conditionalFormatting>
  <conditionalFormatting sqref="J58">
    <cfRule type="expression" dxfId="359" priority="179">
      <formula>SUMIF(#REF!,"x",$J$158)</formula>
    </cfRule>
  </conditionalFormatting>
  <conditionalFormatting sqref="G58">
    <cfRule type="expression" dxfId="358" priority="175">
      <formula>SUMIF(K58,"x",$J$158)</formula>
    </cfRule>
  </conditionalFormatting>
  <conditionalFormatting sqref="H58:I58">
    <cfRule type="expression" dxfId="357" priority="174">
      <formula>SUMIF(#REF!,"x",$J$158)</formula>
    </cfRule>
  </conditionalFormatting>
  <conditionalFormatting sqref="J61">
    <cfRule type="expression" dxfId="356" priority="172">
      <formula>SUMIF(K61,"x",$J$158)</formula>
    </cfRule>
  </conditionalFormatting>
  <conditionalFormatting sqref="I61">
    <cfRule type="expression" dxfId="355" priority="171">
      <formula>SUMIF(K61,"x",$J$158)</formula>
    </cfRule>
  </conditionalFormatting>
  <conditionalFormatting sqref="H61">
    <cfRule type="expression" dxfId="354" priority="170">
      <formula>SUMIF(K61,"x",$J$158)</formula>
    </cfRule>
  </conditionalFormatting>
  <conditionalFormatting sqref="J61">
    <cfRule type="expression" dxfId="353" priority="173">
      <formula>SUMIF(#REF!,"x",$J$158)</formula>
    </cfRule>
  </conditionalFormatting>
  <conditionalFormatting sqref="G61">
    <cfRule type="expression" dxfId="352" priority="169">
      <formula>SUMIF(K61,"x",$J$158)</formula>
    </cfRule>
  </conditionalFormatting>
  <conditionalFormatting sqref="H61:I61">
    <cfRule type="expression" dxfId="351" priority="168">
      <formula>SUMIF(#REF!,"x",$J$158)</formula>
    </cfRule>
  </conditionalFormatting>
  <conditionalFormatting sqref="J64">
    <cfRule type="expression" dxfId="350" priority="166">
      <formula>SUMIF(K64,"x",$J$158)</formula>
    </cfRule>
  </conditionalFormatting>
  <conditionalFormatting sqref="I64">
    <cfRule type="expression" dxfId="349" priority="165">
      <formula>SUMIF(K64,"x",$J$158)</formula>
    </cfRule>
  </conditionalFormatting>
  <conditionalFormatting sqref="H64">
    <cfRule type="expression" dxfId="348" priority="164">
      <formula>SUMIF(K64,"x",$J$158)</formula>
    </cfRule>
  </conditionalFormatting>
  <conditionalFormatting sqref="J64">
    <cfRule type="expression" dxfId="347" priority="167">
      <formula>SUMIF(#REF!,"x",$J$158)</formula>
    </cfRule>
  </conditionalFormatting>
  <conditionalFormatting sqref="G64">
    <cfRule type="expression" dxfId="346" priority="163">
      <formula>SUMIF(K64,"x",$J$158)</formula>
    </cfRule>
  </conditionalFormatting>
  <conditionalFormatting sqref="H64:I64">
    <cfRule type="expression" dxfId="345" priority="162">
      <formula>SUMIF(#REF!,"x",$J$158)</formula>
    </cfRule>
  </conditionalFormatting>
  <conditionalFormatting sqref="J116">
    <cfRule type="expression" dxfId="344" priority="160">
      <formula>SUMIF(K116,"x",$J$158)</formula>
    </cfRule>
  </conditionalFormatting>
  <conditionalFormatting sqref="I116">
    <cfRule type="expression" dxfId="343" priority="159">
      <formula>SUMIF(K116,"x",$J$158)</formula>
    </cfRule>
  </conditionalFormatting>
  <conditionalFormatting sqref="H116">
    <cfRule type="expression" dxfId="342" priority="158">
      <formula>SUMIF(K116,"x",$J$158)</formula>
    </cfRule>
  </conditionalFormatting>
  <conditionalFormatting sqref="J116">
    <cfRule type="expression" dxfId="341" priority="161">
      <formula>SUMIF(#REF!,"x",$J$158)</formula>
    </cfRule>
  </conditionalFormatting>
  <conditionalFormatting sqref="G116">
    <cfRule type="expression" dxfId="340" priority="157">
      <formula>SUMIF(K116,"x",$J$158)</formula>
    </cfRule>
  </conditionalFormatting>
  <conditionalFormatting sqref="H116:I116">
    <cfRule type="expression" dxfId="339" priority="156">
      <formula>SUMIF(#REF!,"x",$J$158)</formula>
    </cfRule>
  </conditionalFormatting>
  <conditionalFormatting sqref="J127">
    <cfRule type="expression" dxfId="338" priority="154">
      <formula>SUMIF(K127,"x",$J$158)</formula>
    </cfRule>
  </conditionalFormatting>
  <conditionalFormatting sqref="I127">
    <cfRule type="expression" dxfId="337" priority="153">
      <formula>SUMIF(K127,"x",$J$158)</formula>
    </cfRule>
  </conditionalFormatting>
  <conditionalFormatting sqref="H127">
    <cfRule type="expression" dxfId="336" priority="152">
      <formula>SUMIF(K127,"x",$J$158)</formula>
    </cfRule>
  </conditionalFormatting>
  <conditionalFormatting sqref="J127">
    <cfRule type="expression" dxfId="335" priority="155">
      <formula>SUMIF(#REF!,"x",$J$158)</formula>
    </cfRule>
  </conditionalFormatting>
  <conditionalFormatting sqref="G127">
    <cfRule type="expression" dxfId="334" priority="151">
      <formula>SUMIF(K127,"x",$J$158)</formula>
    </cfRule>
  </conditionalFormatting>
  <conditionalFormatting sqref="H127:I127">
    <cfRule type="expression" dxfId="333" priority="150">
      <formula>SUMIF(#REF!,"x",$J$158)</formula>
    </cfRule>
  </conditionalFormatting>
  <conditionalFormatting sqref="H57:J57">
    <cfRule type="expression" dxfId="332" priority="149">
      <formula>SUMIF(#REF!,"x",$J$158)</formula>
    </cfRule>
  </conditionalFormatting>
  <conditionalFormatting sqref="J62">
    <cfRule type="expression" dxfId="331" priority="148">
      <formula>SUMIF(K62,"x",$J$158)</formula>
    </cfRule>
  </conditionalFormatting>
  <conditionalFormatting sqref="I62">
    <cfRule type="expression" dxfId="330" priority="147">
      <formula>SUMIF(K62,"x",$J$158)</formula>
    </cfRule>
  </conditionalFormatting>
  <conditionalFormatting sqref="H62">
    <cfRule type="expression" dxfId="329" priority="146">
      <formula>SUMIF(K62,"x",$J$158)</formula>
    </cfRule>
  </conditionalFormatting>
  <conditionalFormatting sqref="G62">
    <cfRule type="expression" dxfId="328" priority="145">
      <formula>SUMIF(K62,"x",$J$158)</formula>
    </cfRule>
  </conditionalFormatting>
  <conditionalFormatting sqref="H62:J62">
    <cfRule type="expression" dxfId="327" priority="144">
      <formula>SUMIF(#REF!,"x",$J$158)</formula>
    </cfRule>
  </conditionalFormatting>
  <conditionalFormatting sqref="H65:J68">
    <cfRule type="expression" dxfId="326" priority="143">
      <formula>SUMIF(#REF!,"x",$J$158)</formula>
    </cfRule>
  </conditionalFormatting>
  <conditionalFormatting sqref="H69:J72">
    <cfRule type="expression" dxfId="325" priority="142">
      <formula>SUMIF(#REF!,"x",$J$158)</formula>
    </cfRule>
  </conditionalFormatting>
  <conditionalFormatting sqref="J60">
    <cfRule type="expression" dxfId="324" priority="141">
      <formula>SUMIF(K60,"x",$J$158)</formula>
    </cfRule>
  </conditionalFormatting>
  <conditionalFormatting sqref="I60">
    <cfRule type="expression" dxfId="323" priority="140">
      <formula>SUMIF(K60,"x",$J$158)</formula>
    </cfRule>
  </conditionalFormatting>
  <conditionalFormatting sqref="H60">
    <cfRule type="expression" dxfId="322" priority="139">
      <formula>SUMIF(K60,"x",$J$158)</formula>
    </cfRule>
  </conditionalFormatting>
  <conditionalFormatting sqref="G60">
    <cfRule type="expression" dxfId="321" priority="138">
      <formula>SUMIF(K60,"x",$J$158)</formula>
    </cfRule>
  </conditionalFormatting>
  <conditionalFormatting sqref="H60:J60">
    <cfRule type="expression" dxfId="320" priority="137">
      <formula>SUMIF(#REF!,"x",$J$158)</formula>
    </cfRule>
  </conditionalFormatting>
  <conditionalFormatting sqref="J63">
    <cfRule type="expression" dxfId="319" priority="136">
      <formula>SUMIF(K63,"x",$J$158)</formula>
    </cfRule>
  </conditionalFormatting>
  <conditionalFormatting sqref="I63">
    <cfRule type="expression" dxfId="318" priority="135">
      <formula>SUMIF(K63,"x",$J$158)</formula>
    </cfRule>
  </conditionalFormatting>
  <conditionalFormatting sqref="H63">
    <cfRule type="expression" dxfId="317" priority="134">
      <formula>SUMIF(K63,"x",$J$158)</formula>
    </cfRule>
  </conditionalFormatting>
  <conditionalFormatting sqref="G63">
    <cfRule type="expression" dxfId="316" priority="133">
      <formula>SUMIF(K63,"x",$J$158)</formula>
    </cfRule>
  </conditionalFormatting>
  <conditionalFormatting sqref="H63:J63">
    <cfRule type="expression" dxfId="315" priority="132">
      <formula>SUMIF(#REF!,"x",$J$158)</formula>
    </cfRule>
  </conditionalFormatting>
  <conditionalFormatting sqref="J108">
    <cfRule type="expression" dxfId="314" priority="131">
      <formula>SUMIF(K108,"x",$J$158)</formula>
    </cfRule>
  </conditionalFormatting>
  <conditionalFormatting sqref="I108">
    <cfRule type="expression" dxfId="313" priority="130">
      <formula>SUMIF(K108,"x",$J$158)</formula>
    </cfRule>
  </conditionalFormatting>
  <conditionalFormatting sqref="H108">
    <cfRule type="expression" dxfId="312" priority="129">
      <formula>SUMIF(K108,"x",$J$158)</formula>
    </cfRule>
  </conditionalFormatting>
  <conditionalFormatting sqref="G108">
    <cfRule type="expression" dxfId="311" priority="128">
      <formula>SUMIF(K108,"x",$J$158)</formula>
    </cfRule>
  </conditionalFormatting>
  <conditionalFormatting sqref="H108:J108">
    <cfRule type="expression" dxfId="310" priority="127">
      <formula>SUMIF(#REF!,"x",$J$158)</formula>
    </cfRule>
  </conditionalFormatting>
  <conditionalFormatting sqref="I189">
    <cfRule type="expression" dxfId="309" priority="125">
      <formula>SUMIF(J144,"x",$J$158)</formula>
    </cfRule>
  </conditionalFormatting>
  <conditionalFormatting sqref="H189">
    <cfRule type="expression" dxfId="308" priority="124">
      <formula>SUMIF(J144,"x",$J$158)</formula>
    </cfRule>
  </conditionalFormatting>
  <conditionalFormatting sqref="G189">
    <cfRule type="expression" dxfId="307" priority="123">
      <formula>SUMIF(J144,"x",$J$158)</formula>
    </cfRule>
  </conditionalFormatting>
  <conditionalFormatting sqref="I189">
    <cfRule type="expression" dxfId="306" priority="126">
      <formula>SUMIF(#REF!,"x",$J$158)</formula>
    </cfRule>
  </conditionalFormatting>
  <conditionalFormatting sqref="I189">
    <cfRule type="expression" dxfId="305" priority="121">
      <formula>SUMIF(J144,"x",$J$158)</formula>
    </cfRule>
  </conditionalFormatting>
  <conditionalFormatting sqref="H189">
    <cfRule type="expression" dxfId="304" priority="120">
      <formula>SUMIF(J144,"x",$J$158)</formula>
    </cfRule>
  </conditionalFormatting>
  <conditionalFormatting sqref="G189">
    <cfRule type="expression" dxfId="303" priority="119">
      <formula>SUMIF(J144,"x",$J$158)</formula>
    </cfRule>
  </conditionalFormatting>
  <conditionalFormatting sqref="I189">
    <cfRule type="expression" dxfId="302" priority="122">
      <formula>SUMIF(#REF!,"x",$J$158)</formula>
    </cfRule>
  </conditionalFormatting>
  <conditionalFormatting sqref="H189">
    <cfRule type="expression" dxfId="301" priority="117">
      <formula>SUMIF(I144,"x",$J$158)</formula>
    </cfRule>
  </conditionalFormatting>
  <conditionalFormatting sqref="G189">
    <cfRule type="expression" dxfId="300" priority="116">
      <formula>SUMIF(I144,"x",$J$158)</formula>
    </cfRule>
  </conditionalFormatting>
  <conditionalFormatting sqref="H189">
    <cfRule type="expression" dxfId="299" priority="118">
      <formula>SUMIF(#REF!,"x",$J$158)</formula>
    </cfRule>
  </conditionalFormatting>
  <conditionalFormatting sqref="J145">
    <cfRule type="expression" dxfId="298" priority="114">
      <formula>SUMIF(K145,"x",$J$158)</formula>
    </cfRule>
  </conditionalFormatting>
  <conditionalFormatting sqref="I145">
    <cfRule type="expression" dxfId="297" priority="113">
      <formula>SUMIF(K145,"x",$J$158)</formula>
    </cfRule>
  </conditionalFormatting>
  <conditionalFormatting sqref="H145">
    <cfRule type="expression" dxfId="296" priority="112">
      <formula>SUMIF(K145,"x",$J$158)</formula>
    </cfRule>
  </conditionalFormatting>
  <conditionalFormatting sqref="J145">
    <cfRule type="expression" dxfId="295" priority="115">
      <formula>SUMIF(#REF!,"x",$J$158)</formula>
    </cfRule>
  </conditionalFormatting>
  <conditionalFormatting sqref="G145">
    <cfRule type="expression" dxfId="294" priority="111">
      <formula>SUMIF(K145,"x",$J$158)</formula>
    </cfRule>
  </conditionalFormatting>
  <conditionalFormatting sqref="H145:I145">
    <cfRule type="expression" dxfId="293" priority="110">
      <formula>SUMIF(#REF!,"x",$J$158)</formula>
    </cfRule>
  </conditionalFormatting>
  <conditionalFormatting sqref="K85">
    <cfRule type="expression" dxfId="292" priority="109">
      <formula>SUMIF(#REF!,"x",$J$158)</formula>
    </cfRule>
  </conditionalFormatting>
  <conditionalFormatting sqref="K86">
    <cfRule type="expression" dxfId="291" priority="108">
      <formula>SUMIF(#REF!,"x",$J$158)</formula>
    </cfRule>
  </conditionalFormatting>
  <conditionalFormatting sqref="K78">
    <cfRule type="expression" dxfId="290" priority="107">
      <formula>SUMIF(#REF!,"x",$J$158)</formula>
    </cfRule>
  </conditionalFormatting>
  <conditionalFormatting sqref="J59">
    <cfRule type="expression" dxfId="289" priority="106">
      <formula>SUMIF(K59,"x",$J$158)</formula>
    </cfRule>
  </conditionalFormatting>
  <conditionalFormatting sqref="I59">
    <cfRule type="expression" dxfId="288" priority="105">
      <formula>SUMIF(K59,"x",$J$158)</formula>
    </cfRule>
  </conditionalFormatting>
  <conditionalFormatting sqref="H59">
    <cfRule type="expression" dxfId="287" priority="104">
      <formula>SUMIF(K59,"x",$J$158)</formula>
    </cfRule>
  </conditionalFormatting>
  <conditionalFormatting sqref="G59">
    <cfRule type="expression" dxfId="286" priority="103">
      <formula>SUMIF(K59,"x",$J$158)</formula>
    </cfRule>
  </conditionalFormatting>
  <conditionalFormatting sqref="H59:J59">
    <cfRule type="expression" dxfId="285" priority="102">
      <formula>SUMIF(#REF!,"x",$J$158)</formula>
    </cfRule>
  </conditionalFormatting>
  <conditionalFormatting sqref="K59">
    <cfRule type="expression" dxfId="284" priority="101">
      <formula>SUMIF(#REF!,"x",$J$158)</formula>
    </cfRule>
  </conditionalFormatting>
  <conditionalFormatting sqref="J73:J74">
    <cfRule type="expression" dxfId="283" priority="100">
      <formula>SUMIF(K73,"x",$J$158)</formula>
    </cfRule>
  </conditionalFormatting>
  <conditionalFormatting sqref="I73:I74">
    <cfRule type="expression" dxfId="282" priority="99">
      <formula>SUMIF(K73,"x",$J$158)</formula>
    </cfRule>
  </conditionalFormatting>
  <conditionalFormatting sqref="H73:H74">
    <cfRule type="expression" dxfId="281" priority="98">
      <formula>SUMIF(K73,"x",$J$158)</formula>
    </cfRule>
  </conditionalFormatting>
  <conditionalFormatting sqref="G73:G74">
    <cfRule type="expression" dxfId="280" priority="97">
      <formula>SUMIF(K73,"x",$J$158)</formula>
    </cfRule>
  </conditionalFormatting>
  <conditionalFormatting sqref="H73:J74">
    <cfRule type="expression" dxfId="279" priority="96">
      <formula>SUMIF(#REF!,"x",$J$158)</formula>
    </cfRule>
  </conditionalFormatting>
  <conditionalFormatting sqref="K73:K74">
    <cfRule type="expression" dxfId="278" priority="95">
      <formula>SUMIF(#REF!,"x",$J$158)</formula>
    </cfRule>
  </conditionalFormatting>
  <conditionalFormatting sqref="J77">
    <cfRule type="expression" dxfId="277" priority="94">
      <formula>SUMIF(K77,"x",$J$158)</formula>
    </cfRule>
  </conditionalFormatting>
  <conditionalFormatting sqref="I77">
    <cfRule type="expression" dxfId="276" priority="93">
      <formula>SUMIF(K77,"x",$J$158)</formula>
    </cfRule>
  </conditionalFormatting>
  <conditionalFormatting sqref="H77">
    <cfRule type="expression" dxfId="275" priority="92">
      <formula>SUMIF(K77,"x",$J$158)</formula>
    </cfRule>
  </conditionalFormatting>
  <conditionalFormatting sqref="G77">
    <cfRule type="expression" dxfId="274" priority="91">
      <formula>SUMIF(K77,"x",$J$158)</formula>
    </cfRule>
  </conditionalFormatting>
  <conditionalFormatting sqref="H77:J77">
    <cfRule type="expression" dxfId="273" priority="90">
      <formula>SUMIF(#REF!,"x",$J$158)</formula>
    </cfRule>
  </conditionalFormatting>
  <conditionalFormatting sqref="K77">
    <cfRule type="expression" dxfId="272" priority="89">
      <formula>SUMIF(#REF!,"x",$J$158)</formula>
    </cfRule>
  </conditionalFormatting>
  <conditionalFormatting sqref="J111">
    <cfRule type="expression" dxfId="271" priority="88">
      <formula>SUMIF(K111,"x",$J$158)</formula>
    </cfRule>
  </conditionalFormatting>
  <conditionalFormatting sqref="I111">
    <cfRule type="expression" dxfId="270" priority="87">
      <formula>SUMIF(K111,"x",$J$158)</formula>
    </cfRule>
  </conditionalFormatting>
  <conditionalFormatting sqref="H111">
    <cfRule type="expression" dxfId="269" priority="86">
      <formula>SUMIF(K111,"x",$J$158)</formula>
    </cfRule>
  </conditionalFormatting>
  <conditionalFormatting sqref="G111">
    <cfRule type="expression" dxfId="268" priority="85">
      <formula>SUMIF(K111,"x",$J$158)</formula>
    </cfRule>
  </conditionalFormatting>
  <conditionalFormatting sqref="H111:J111">
    <cfRule type="expression" dxfId="267" priority="84">
      <formula>SUMIF(#REF!,"x",$J$158)</formula>
    </cfRule>
  </conditionalFormatting>
  <conditionalFormatting sqref="K111">
    <cfRule type="expression" dxfId="266" priority="83">
      <formula>SUMIF(#REF!,"x",$J$158)</formula>
    </cfRule>
  </conditionalFormatting>
  <conditionalFormatting sqref="K60">
    <cfRule type="expression" dxfId="265" priority="82">
      <formula>SUMIF(#REF!,"x",$J$158)</formula>
    </cfRule>
  </conditionalFormatting>
  <conditionalFormatting sqref="K85:K86">
    <cfRule type="expression" dxfId="264" priority="226">
      <formula>SUMIF(#REF!,"x",$J$158)</formula>
    </cfRule>
  </conditionalFormatting>
  <conditionalFormatting sqref="H182:J182">
    <cfRule type="cellIs" dxfId="263" priority="81" operator="lessThan">
      <formula>0</formula>
    </cfRule>
  </conditionalFormatting>
  <conditionalFormatting sqref="G182">
    <cfRule type="cellIs" dxfId="262" priority="80" operator="lessThan">
      <formula>0</formula>
    </cfRule>
  </conditionalFormatting>
  <conditionalFormatting sqref="J56">
    <cfRule type="expression" dxfId="261" priority="227">
      <formula>SUMIF(#REF!,"x",$J$158)</formula>
    </cfRule>
  </conditionalFormatting>
  <conditionalFormatting sqref="I56">
    <cfRule type="expression" dxfId="260" priority="228">
      <formula>SUMIF(#REF!,"x",$J$158)</formula>
    </cfRule>
  </conditionalFormatting>
  <conditionalFormatting sqref="H56">
    <cfRule type="expression" dxfId="259" priority="229">
      <formula>SUMIF(#REF!,"x",$J$158)</formula>
    </cfRule>
  </conditionalFormatting>
  <conditionalFormatting sqref="G56">
    <cfRule type="expression" dxfId="258" priority="230">
      <formula>SUMIF(#REF!,"x",$J$158)</formula>
    </cfRule>
  </conditionalFormatting>
  <conditionalFormatting sqref="G170:J170">
    <cfRule type="expression" dxfId="257" priority="79">
      <formula>SUMIF(K170,"x",$J$158)</formula>
    </cfRule>
  </conditionalFormatting>
  <conditionalFormatting sqref="G104:J104">
    <cfRule type="expression" dxfId="256" priority="78">
      <formula>SUMIF(K104,"x",$J$158)</formula>
    </cfRule>
  </conditionalFormatting>
  <conditionalFormatting sqref="J118">
    <cfRule type="expression" dxfId="255" priority="76">
      <formula>SUMIF(K118,"x",$J$158)</formula>
    </cfRule>
  </conditionalFormatting>
  <conditionalFormatting sqref="I118">
    <cfRule type="expression" dxfId="254" priority="75">
      <formula>SUMIF(K118,"x",$J$158)</formula>
    </cfRule>
  </conditionalFormatting>
  <conditionalFormatting sqref="H118">
    <cfRule type="expression" dxfId="253" priority="74">
      <formula>SUMIF(K118,"x",$J$158)</formula>
    </cfRule>
  </conditionalFormatting>
  <conditionalFormatting sqref="J118">
    <cfRule type="expression" dxfId="252" priority="77">
      <formula>SUMIF(#REF!,"x",$J$158)</formula>
    </cfRule>
  </conditionalFormatting>
  <conditionalFormatting sqref="G118">
    <cfRule type="expression" dxfId="251" priority="73">
      <formula>SUMIF(K118,"x",$J$158)</formula>
    </cfRule>
  </conditionalFormatting>
  <conditionalFormatting sqref="H118:I118">
    <cfRule type="expression" dxfId="250" priority="72">
      <formula>SUMIF(#REF!,"x",$J$158)</formula>
    </cfRule>
  </conditionalFormatting>
  <conditionalFormatting sqref="J119:J120">
    <cfRule type="expression" dxfId="249" priority="70">
      <formula>SUMIF(K119,"x",$J$158)</formula>
    </cfRule>
  </conditionalFormatting>
  <conditionalFormatting sqref="I119:I120">
    <cfRule type="expression" dxfId="248" priority="69">
      <formula>SUMIF(K119,"x",$J$158)</formula>
    </cfRule>
  </conditionalFormatting>
  <conditionalFormatting sqref="H119:H120">
    <cfRule type="expression" dxfId="247" priority="68">
      <formula>SUMIF(K119,"x",$J$158)</formula>
    </cfRule>
  </conditionalFormatting>
  <conditionalFormatting sqref="J119:J120">
    <cfRule type="expression" dxfId="246" priority="71">
      <formula>SUMIF(#REF!,"x",$J$158)</formula>
    </cfRule>
  </conditionalFormatting>
  <conditionalFormatting sqref="G119:G120">
    <cfRule type="expression" dxfId="245" priority="67">
      <formula>SUMIF(K119,"x",$J$158)</formula>
    </cfRule>
  </conditionalFormatting>
  <conditionalFormatting sqref="H119:I120">
    <cfRule type="expression" dxfId="244" priority="66">
      <formula>SUMIF(#REF!,"x",$J$158)</formula>
    </cfRule>
  </conditionalFormatting>
  <conditionalFormatting sqref="J113">
    <cfRule type="expression" dxfId="243" priority="64">
      <formula>SUMIF(K113,"x",$J$158)</formula>
    </cfRule>
  </conditionalFormatting>
  <conditionalFormatting sqref="I113">
    <cfRule type="expression" dxfId="242" priority="63">
      <formula>SUMIF(K113,"x",$J$158)</formula>
    </cfRule>
  </conditionalFormatting>
  <conditionalFormatting sqref="H113">
    <cfRule type="expression" dxfId="241" priority="62">
      <formula>SUMIF(K113,"x",$J$158)</formula>
    </cfRule>
  </conditionalFormatting>
  <conditionalFormatting sqref="J113">
    <cfRule type="expression" dxfId="240" priority="65">
      <formula>SUMIF(#REF!,"x",$J$158)</formula>
    </cfRule>
  </conditionalFormatting>
  <conditionalFormatting sqref="G113">
    <cfRule type="expression" dxfId="239" priority="61">
      <formula>SUMIF(K113,"x",$J$158)</formula>
    </cfRule>
  </conditionalFormatting>
  <conditionalFormatting sqref="H113:I113">
    <cfRule type="expression" dxfId="238" priority="60">
      <formula>SUMIF(#REF!,"x",$J$158)</formula>
    </cfRule>
  </conditionalFormatting>
  <conditionalFormatting sqref="J112">
    <cfRule type="expression" dxfId="237" priority="59">
      <formula>SUMIF(K112,"x",$J$158)</formula>
    </cfRule>
  </conditionalFormatting>
  <conditionalFormatting sqref="I112">
    <cfRule type="expression" dxfId="236" priority="58">
      <formula>SUMIF(K112,"x",$J$158)</formula>
    </cfRule>
  </conditionalFormatting>
  <conditionalFormatting sqref="H112">
    <cfRule type="expression" dxfId="235" priority="57">
      <formula>SUMIF(K112,"x",$J$158)</formula>
    </cfRule>
  </conditionalFormatting>
  <conditionalFormatting sqref="G112">
    <cfRule type="expression" dxfId="234" priority="56">
      <formula>SUMIF(K112,"x",$J$158)</formula>
    </cfRule>
  </conditionalFormatting>
  <conditionalFormatting sqref="H112:J112">
    <cfRule type="expression" dxfId="233" priority="55">
      <formula>SUMIF(#REF!,"x",$J$158)</formula>
    </cfRule>
  </conditionalFormatting>
  <conditionalFormatting sqref="J128:J129">
    <cfRule type="expression" dxfId="232" priority="53">
      <formula>SUMIF(K128,"x",$J$158)</formula>
    </cfRule>
  </conditionalFormatting>
  <conditionalFormatting sqref="I128:I129">
    <cfRule type="expression" dxfId="231" priority="52">
      <formula>SUMIF(K128,"x",$J$158)</formula>
    </cfRule>
  </conditionalFormatting>
  <conditionalFormatting sqref="H128:H129">
    <cfRule type="expression" dxfId="230" priority="51">
      <formula>SUMIF(K128,"x",$J$158)</formula>
    </cfRule>
  </conditionalFormatting>
  <conditionalFormatting sqref="J128:J129">
    <cfRule type="expression" dxfId="229" priority="54">
      <formula>SUMIF(#REF!,"x",$J$158)</formula>
    </cfRule>
  </conditionalFormatting>
  <conditionalFormatting sqref="G128:G129">
    <cfRule type="expression" dxfId="228" priority="50">
      <formula>SUMIF(K128,"x",$J$158)</formula>
    </cfRule>
  </conditionalFormatting>
  <conditionalFormatting sqref="H128:I129">
    <cfRule type="expression" dxfId="227" priority="49">
      <formula>SUMIF(#REF!,"x",$J$158)</formula>
    </cfRule>
  </conditionalFormatting>
  <conditionalFormatting sqref="J76">
    <cfRule type="expression" dxfId="226" priority="48">
      <formula>SUMIF(K76,"x",$J$158)</formula>
    </cfRule>
  </conditionalFormatting>
  <conditionalFormatting sqref="I76">
    <cfRule type="expression" dxfId="225" priority="47">
      <formula>SUMIF(K76,"x",$J$158)</formula>
    </cfRule>
  </conditionalFormatting>
  <conditionalFormatting sqref="H76">
    <cfRule type="expression" dxfId="224" priority="46">
      <formula>SUMIF(K76,"x",$J$158)</formula>
    </cfRule>
  </conditionalFormatting>
  <conditionalFormatting sqref="G76">
    <cfRule type="expression" dxfId="223" priority="45">
      <formula>SUMIF(K76,"x",$J$158)</formula>
    </cfRule>
  </conditionalFormatting>
  <conditionalFormatting sqref="H76:J76">
    <cfRule type="expression" dxfId="222" priority="44">
      <formula>SUMIF(#REF!,"x",$J$158)</formula>
    </cfRule>
  </conditionalFormatting>
  <conditionalFormatting sqref="J75">
    <cfRule type="expression" dxfId="221" priority="43">
      <formula>SUMIF(K75,"x",$J$158)</formula>
    </cfRule>
  </conditionalFormatting>
  <conditionalFormatting sqref="I75">
    <cfRule type="expression" dxfId="220" priority="42">
      <formula>SUMIF(K75,"x",$J$158)</formula>
    </cfRule>
  </conditionalFormatting>
  <conditionalFormatting sqref="H75">
    <cfRule type="expression" dxfId="219" priority="41">
      <formula>SUMIF(K75,"x",$J$158)</formula>
    </cfRule>
  </conditionalFormatting>
  <conditionalFormatting sqref="G75">
    <cfRule type="expression" dxfId="218" priority="40">
      <formula>SUMIF(K75,"x",$J$158)</formula>
    </cfRule>
  </conditionalFormatting>
  <conditionalFormatting sqref="H75:J75">
    <cfRule type="expression" dxfId="217" priority="39">
      <formula>SUMIF(#REF!,"x",$J$158)</formula>
    </cfRule>
  </conditionalFormatting>
  <conditionalFormatting sqref="J152">
    <cfRule type="expression" dxfId="216" priority="37">
      <formula>SUMIF(K152,"x",$J$158)</formula>
    </cfRule>
  </conditionalFormatting>
  <conditionalFormatting sqref="I152">
    <cfRule type="expression" dxfId="215" priority="36">
      <formula>SUMIF(K152,"x",$J$158)</formula>
    </cfRule>
  </conditionalFormatting>
  <conditionalFormatting sqref="H152">
    <cfRule type="expression" dxfId="214" priority="35">
      <formula>SUMIF(K152,"x",$J$158)</formula>
    </cfRule>
  </conditionalFormatting>
  <conditionalFormatting sqref="J152">
    <cfRule type="expression" dxfId="213" priority="38">
      <formula>SUMIF(#REF!,"x",$J$158)</formula>
    </cfRule>
  </conditionalFormatting>
  <conditionalFormatting sqref="G152">
    <cfRule type="expression" dxfId="212" priority="34">
      <formula>SUMIF(K152,"x",$J$158)</formula>
    </cfRule>
  </conditionalFormatting>
  <conditionalFormatting sqref="H152:I152">
    <cfRule type="expression" dxfId="211" priority="33">
      <formula>SUMIF(#REF!,"x",$J$158)</formula>
    </cfRule>
  </conditionalFormatting>
  <conditionalFormatting sqref="G37">
    <cfRule type="expression" dxfId="210" priority="32">
      <formula>SUMIF(K37,"x",$J$158)</formula>
    </cfRule>
  </conditionalFormatting>
  <conditionalFormatting sqref="G38">
    <cfRule type="expression" dxfId="209" priority="31">
      <formula>SUMIF(K38,"x",$J$158)</formula>
    </cfRule>
  </conditionalFormatting>
  <conditionalFormatting sqref="H38">
    <cfRule type="expression" dxfId="208" priority="30">
      <formula>SUMIF(K38,"x",$J$158)</formula>
    </cfRule>
  </conditionalFormatting>
  <conditionalFormatting sqref="H38">
    <cfRule type="expression" dxfId="207" priority="29">
      <formula>SUMIF(#REF!,"x",$J$158)</formula>
    </cfRule>
  </conditionalFormatting>
  <conditionalFormatting sqref="I38">
    <cfRule type="expression" dxfId="206" priority="28">
      <formula>SUMIF(K38,"x",$J$158)</formula>
    </cfRule>
  </conditionalFormatting>
  <conditionalFormatting sqref="I38">
    <cfRule type="expression" dxfId="205" priority="27">
      <formula>SUMIF(#REF!,"x",$J$158)</formula>
    </cfRule>
  </conditionalFormatting>
  <conditionalFormatting sqref="J38">
    <cfRule type="expression" dxfId="204" priority="25">
      <formula>SUMIF(K38,"x",$J$158)</formula>
    </cfRule>
  </conditionalFormatting>
  <conditionalFormatting sqref="J38">
    <cfRule type="expression" dxfId="203" priority="26">
      <formula>SUMIF(#REF!,"x",$J$158)</formula>
    </cfRule>
  </conditionalFormatting>
  <conditionalFormatting sqref="J95">
    <cfRule type="expression" dxfId="202" priority="24">
      <formula>SUMIF(K95,"x",$J$158)</formula>
    </cfRule>
  </conditionalFormatting>
  <conditionalFormatting sqref="I95">
    <cfRule type="expression" dxfId="201" priority="23">
      <formula>SUMIF(K95,"x",$J$158)</formula>
    </cfRule>
  </conditionalFormatting>
  <conditionalFormatting sqref="H95">
    <cfRule type="expression" dxfId="200" priority="22">
      <formula>SUMIF(K95,"x",$J$158)</formula>
    </cfRule>
  </conditionalFormatting>
  <conditionalFormatting sqref="G95">
    <cfRule type="expression" dxfId="199" priority="21">
      <formula>SUMIF(K95,"x",$J$158)</formula>
    </cfRule>
  </conditionalFormatting>
  <conditionalFormatting sqref="H95:J95">
    <cfRule type="expression" dxfId="198" priority="20">
      <formula>SUMIF(#REF!,"x",$J$158)</formula>
    </cfRule>
  </conditionalFormatting>
  <conditionalFormatting sqref="J93">
    <cfRule type="expression" dxfId="197" priority="19">
      <formula>SUMIF(K93,"x",$J$158)</formula>
    </cfRule>
  </conditionalFormatting>
  <conditionalFormatting sqref="I93">
    <cfRule type="expression" dxfId="196" priority="18">
      <formula>SUMIF(K93,"x",$J$158)</formula>
    </cfRule>
  </conditionalFormatting>
  <conditionalFormatting sqref="H93">
    <cfRule type="expression" dxfId="195" priority="17">
      <formula>SUMIF(K93,"x",$J$158)</formula>
    </cfRule>
  </conditionalFormatting>
  <conditionalFormatting sqref="G93">
    <cfRule type="expression" dxfId="194" priority="16">
      <formula>SUMIF(K93,"x",$J$158)</formula>
    </cfRule>
  </conditionalFormatting>
  <conditionalFormatting sqref="H93:J93">
    <cfRule type="expression" dxfId="193" priority="15">
      <formula>SUMIF(#REF!,"x",$J$158)</formula>
    </cfRule>
  </conditionalFormatting>
  <conditionalFormatting sqref="J94">
    <cfRule type="expression" dxfId="192" priority="14">
      <formula>SUMIF(K94,"x",$J$158)</formula>
    </cfRule>
  </conditionalFormatting>
  <conditionalFormatting sqref="I94">
    <cfRule type="expression" dxfId="191" priority="13">
      <formula>SUMIF(K94,"x",$J$158)</formula>
    </cfRule>
  </conditionalFormatting>
  <conditionalFormatting sqref="H94">
    <cfRule type="expression" dxfId="190" priority="12">
      <formula>SUMIF(K94,"x",$J$158)</formula>
    </cfRule>
  </conditionalFormatting>
  <conditionalFormatting sqref="G94">
    <cfRule type="expression" dxfId="189" priority="11">
      <formula>SUMIF(K94,"x",$J$158)</formula>
    </cfRule>
  </conditionalFormatting>
  <conditionalFormatting sqref="H94:J94">
    <cfRule type="expression" dxfId="188" priority="10">
      <formula>SUMIF(#REF!,"x",$J$158)</formula>
    </cfRule>
  </conditionalFormatting>
  <conditionalFormatting sqref="J96:J97">
    <cfRule type="expression" dxfId="187" priority="9">
      <formula>SUMIF(K96,"x",$J$158)</formula>
    </cfRule>
  </conditionalFormatting>
  <conditionalFormatting sqref="I96:I97">
    <cfRule type="expression" dxfId="186" priority="8">
      <formula>SUMIF(K96,"x",$J$158)</formula>
    </cfRule>
  </conditionalFormatting>
  <conditionalFormatting sqref="H96:H97">
    <cfRule type="expression" dxfId="185" priority="7">
      <formula>SUMIF(K96,"x",$J$158)</formula>
    </cfRule>
  </conditionalFormatting>
  <conditionalFormatting sqref="G96:G97">
    <cfRule type="expression" dxfId="184" priority="6">
      <formula>SUMIF(K96,"x",$J$158)</formula>
    </cfRule>
  </conditionalFormatting>
  <conditionalFormatting sqref="H96:J97">
    <cfRule type="expression" dxfId="183" priority="5">
      <formula>SUMIF(#REF!,"x",$J$158)</formula>
    </cfRule>
  </conditionalFormatting>
  <conditionalFormatting sqref="J98:J99">
    <cfRule type="expression" dxfId="182" priority="4">
      <formula>SUMIF(K98,"x",$J$158)</formula>
    </cfRule>
  </conditionalFormatting>
  <conditionalFormatting sqref="I98:I99">
    <cfRule type="expression" dxfId="181" priority="3">
      <formula>SUMIF(K98,"x",$J$158)</formula>
    </cfRule>
  </conditionalFormatting>
  <conditionalFormatting sqref="G98:G99">
    <cfRule type="expression" dxfId="180" priority="2">
      <formula>SUMIF(K98,"x",$J$158)</formula>
    </cfRule>
  </conditionalFormatting>
  <conditionalFormatting sqref="H98:H99">
    <cfRule type="expression" dxfId="179" priority="1">
      <formula>SUMIF(L98,"x",$J$158)</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20"/>
  <sheetViews>
    <sheetView workbookViewId="0">
      <selection activeCell="N152" sqref="N152"/>
    </sheetView>
  </sheetViews>
  <sheetFormatPr defaultColWidth="8.88671875" defaultRowHeight="14.4"/>
  <cols>
    <col min="1" max="16384" width="8.88671875" style="516"/>
  </cols>
  <sheetData>
    <row r="1" spans="1:37">
      <c r="A1" s="515"/>
      <c r="B1" s="515"/>
      <c r="C1" s="515"/>
      <c r="D1" s="515"/>
      <c r="E1" s="515"/>
      <c r="F1" s="515"/>
      <c r="G1" s="515"/>
      <c r="H1" s="515"/>
      <c r="I1" s="515"/>
      <c r="J1" s="515"/>
      <c r="K1" s="515"/>
      <c r="L1" s="515"/>
      <c r="M1" s="515"/>
      <c r="N1" s="515"/>
      <c r="O1" s="515"/>
      <c r="P1" s="515"/>
      <c r="Q1" s="515"/>
      <c r="R1" s="515"/>
      <c r="S1" s="515"/>
      <c r="T1" s="515"/>
      <c r="U1" s="515"/>
      <c r="V1" s="515"/>
      <c r="W1" s="515"/>
      <c r="X1" s="515"/>
      <c r="Y1" s="515"/>
      <c r="Z1" s="515"/>
      <c r="AA1" s="515"/>
      <c r="AB1" s="515"/>
      <c r="AC1" s="515"/>
      <c r="AD1" s="515"/>
      <c r="AE1" s="515"/>
      <c r="AF1" s="515"/>
      <c r="AG1" s="515"/>
      <c r="AH1" s="515"/>
      <c r="AI1" s="515"/>
      <c r="AJ1" s="515"/>
      <c r="AK1" s="515"/>
    </row>
    <row r="2" spans="1:37">
      <c r="A2" s="515"/>
      <c r="B2" s="515"/>
      <c r="C2" s="515"/>
      <c r="D2" s="515"/>
      <c r="E2" s="515"/>
      <c r="F2" s="515"/>
      <c r="G2" s="515"/>
      <c r="H2" s="515"/>
      <c r="I2" s="515"/>
      <c r="J2" s="515"/>
      <c r="K2" s="515"/>
      <c r="L2" s="515"/>
      <c r="M2" s="515"/>
      <c r="N2" s="515"/>
      <c r="O2" s="515"/>
      <c r="P2" s="515"/>
      <c r="Q2" s="515"/>
      <c r="R2" s="515"/>
      <c r="S2" s="515"/>
      <c r="T2" s="515"/>
      <c r="U2" s="515"/>
      <c r="V2" s="515"/>
      <c r="W2" s="515"/>
      <c r="X2" s="515"/>
      <c r="Y2" s="515"/>
      <c r="Z2" s="515"/>
      <c r="AA2" s="515"/>
      <c r="AB2" s="515"/>
      <c r="AC2" s="515"/>
      <c r="AD2" s="515"/>
      <c r="AE2" s="515"/>
      <c r="AF2" s="515"/>
      <c r="AG2" s="515"/>
      <c r="AH2" s="515"/>
      <c r="AI2" s="515"/>
      <c r="AJ2" s="515"/>
      <c r="AK2" s="515"/>
    </row>
    <row r="3" spans="1:37">
      <c r="A3" s="515"/>
      <c r="B3" s="515"/>
      <c r="C3" s="515"/>
      <c r="D3" s="515"/>
      <c r="E3" s="515"/>
      <c r="F3" s="515"/>
      <c r="G3" s="515"/>
      <c r="H3" s="515"/>
      <c r="I3" s="515"/>
      <c r="J3" s="515"/>
      <c r="K3" s="515"/>
      <c r="L3" s="515"/>
      <c r="M3" s="515"/>
      <c r="N3" s="515"/>
      <c r="O3" s="515"/>
      <c r="P3" s="515"/>
      <c r="Q3" s="515"/>
      <c r="R3" s="515"/>
      <c r="S3" s="515"/>
      <c r="T3" s="515"/>
      <c r="U3" s="515"/>
      <c r="V3" s="515"/>
      <c r="W3" s="515"/>
      <c r="X3" s="515"/>
      <c r="Y3" s="515"/>
      <c r="Z3" s="515"/>
      <c r="AA3" s="515"/>
      <c r="AB3" s="515"/>
      <c r="AC3" s="515"/>
      <c r="AD3" s="515"/>
      <c r="AE3" s="515"/>
      <c r="AF3" s="515"/>
      <c r="AG3" s="515"/>
      <c r="AH3" s="515"/>
      <c r="AI3" s="515"/>
      <c r="AJ3" s="515"/>
      <c r="AK3" s="515"/>
    </row>
    <row r="4" spans="1:37">
      <c r="A4" s="515"/>
      <c r="B4" s="515"/>
      <c r="C4" s="515"/>
      <c r="D4" s="515"/>
      <c r="E4" s="515"/>
      <c r="F4" s="515"/>
      <c r="G4" s="515"/>
      <c r="H4" s="515"/>
      <c r="I4" s="515"/>
      <c r="J4" s="515"/>
      <c r="K4" s="515"/>
      <c r="L4" s="515"/>
      <c r="M4" s="515"/>
      <c r="N4" s="515"/>
      <c r="O4" s="515"/>
      <c r="P4" s="515"/>
      <c r="Q4" s="515"/>
      <c r="R4" s="515"/>
      <c r="S4" s="515"/>
      <c r="T4" s="515"/>
      <c r="U4" s="515"/>
      <c r="V4" s="515"/>
      <c r="W4" s="515"/>
      <c r="X4" s="515"/>
      <c r="Y4" s="515"/>
      <c r="Z4" s="515"/>
      <c r="AA4" s="515"/>
      <c r="AB4" s="515"/>
      <c r="AC4" s="515"/>
      <c r="AD4" s="515"/>
      <c r="AE4" s="515"/>
      <c r="AF4" s="515"/>
      <c r="AG4" s="515"/>
      <c r="AH4" s="515"/>
      <c r="AI4" s="515"/>
      <c r="AJ4" s="515"/>
      <c r="AK4" s="515"/>
    </row>
    <row r="5" spans="1:37">
      <c r="A5" s="515"/>
      <c r="B5" s="515"/>
      <c r="C5" s="515"/>
      <c r="D5" s="515"/>
      <c r="E5" s="515"/>
      <c r="F5" s="515"/>
      <c r="G5" s="515"/>
      <c r="H5" s="515"/>
      <c r="I5" s="515"/>
      <c r="J5" s="515"/>
      <c r="K5" s="515"/>
      <c r="L5" s="515"/>
      <c r="M5" s="515"/>
      <c r="N5" s="515"/>
      <c r="O5" s="515"/>
      <c r="P5" s="515"/>
      <c r="Q5" s="515"/>
      <c r="R5" s="515"/>
      <c r="S5" s="515"/>
      <c r="T5" s="515"/>
      <c r="U5" s="515"/>
      <c r="V5" s="515"/>
      <c r="W5" s="515"/>
      <c r="X5" s="515"/>
      <c r="Y5" s="515"/>
      <c r="Z5" s="515"/>
      <c r="AA5" s="515"/>
      <c r="AB5" s="515"/>
      <c r="AC5" s="515"/>
      <c r="AD5" s="515"/>
      <c r="AE5" s="515"/>
      <c r="AF5" s="515"/>
      <c r="AG5" s="515"/>
      <c r="AH5" s="515"/>
      <c r="AI5" s="515"/>
      <c r="AJ5" s="515"/>
      <c r="AK5" s="515"/>
    </row>
    <row r="6" spans="1:37">
      <c r="A6" s="515"/>
      <c r="B6" s="515"/>
      <c r="C6" s="515"/>
      <c r="D6" s="515"/>
      <c r="E6" s="515"/>
      <c r="F6" s="515"/>
      <c r="G6" s="515"/>
      <c r="H6" s="515"/>
      <c r="I6" s="515"/>
      <c r="J6" s="515"/>
      <c r="K6" s="515"/>
      <c r="L6" s="515"/>
      <c r="M6" s="515"/>
      <c r="N6" s="515"/>
      <c r="O6" s="515"/>
      <c r="P6" s="515"/>
      <c r="Q6" s="515"/>
      <c r="R6" s="515"/>
      <c r="S6" s="515"/>
      <c r="T6" s="515"/>
      <c r="U6" s="515"/>
      <c r="V6" s="515"/>
      <c r="W6" s="515"/>
      <c r="X6" s="515"/>
      <c r="Y6" s="515"/>
      <c r="Z6" s="515"/>
      <c r="AA6" s="515"/>
      <c r="AB6" s="515"/>
      <c r="AC6" s="515"/>
      <c r="AD6" s="515"/>
      <c r="AE6" s="515"/>
      <c r="AF6" s="515"/>
      <c r="AG6" s="515"/>
      <c r="AH6" s="515"/>
      <c r="AI6" s="515"/>
      <c r="AJ6" s="515"/>
      <c r="AK6" s="515"/>
    </row>
    <row r="7" spans="1:37">
      <c r="A7" s="515"/>
      <c r="B7" s="515"/>
      <c r="C7" s="515"/>
      <c r="D7" s="515"/>
      <c r="E7" s="515"/>
      <c r="F7" s="515"/>
      <c r="G7" s="515"/>
      <c r="H7" s="515"/>
      <c r="I7" s="515"/>
      <c r="J7" s="515"/>
      <c r="K7" s="515"/>
      <c r="L7" s="515"/>
      <c r="M7" s="515"/>
      <c r="N7" s="515"/>
      <c r="O7" s="515"/>
      <c r="P7" s="515"/>
      <c r="Q7" s="515"/>
      <c r="R7" s="515"/>
      <c r="S7" s="515"/>
      <c r="T7" s="515"/>
      <c r="U7" s="515"/>
      <c r="V7" s="515"/>
      <c r="W7" s="515"/>
      <c r="X7" s="515"/>
      <c r="Y7" s="515"/>
      <c r="Z7" s="515"/>
      <c r="AA7" s="515"/>
      <c r="AB7" s="515"/>
      <c r="AC7" s="515"/>
      <c r="AD7" s="515"/>
      <c r="AE7" s="515"/>
      <c r="AF7" s="515"/>
      <c r="AG7" s="515"/>
      <c r="AH7" s="515"/>
      <c r="AI7" s="515"/>
      <c r="AJ7" s="515"/>
      <c r="AK7" s="515"/>
    </row>
    <row r="8" spans="1:37">
      <c r="A8" s="515"/>
      <c r="B8" s="515"/>
      <c r="C8" s="515"/>
      <c r="D8" s="515"/>
      <c r="E8" s="515"/>
      <c r="F8" s="515"/>
      <c r="G8" s="515"/>
      <c r="H8" s="515"/>
      <c r="I8" s="515"/>
      <c r="J8" s="515"/>
      <c r="K8" s="515"/>
      <c r="L8" s="515"/>
      <c r="M8" s="515"/>
      <c r="N8" s="515"/>
      <c r="O8" s="515"/>
      <c r="P8" s="515"/>
      <c r="Q8" s="515"/>
      <c r="R8" s="515"/>
      <c r="S8" s="515"/>
      <c r="T8" s="515"/>
      <c r="U8" s="515"/>
      <c r="V8" s="515"/>
      <c r="W8" s="515"/>
      <c r="X8" s="515"/>
      <c r="Y8" s="515"/>
      <c r="Z8" s="515"/>
      <c r="AA8" s="515"/>
      <c r="AB8" s="515"/>
      <c r="AC8" s="515"/>
      <c r="AD8" s="515"/>
      <c r="AE8" s="515"/>
      <c r="AF8" s="515"/>
      <c r="AG8" s="515"/>
      <c r="AH8" s="515"/>
      <c r="AI8" s="515"/>
      <c r="AJ8" s="515"/>
      <c r="AK8" s="515"/>
    </row>
    <row r="9" spans="1:37">
      <c r="A9" s="515"/>
      <c r="B9" s="515"/>
      <c r="C9" s="515"/>
      <c r="D9" s="515"/>
      <c r="E9" s="515"/>
      <c r="F9" s="515"/>
      <c r="G9" s="515"/>
      <c r="H9" s="515"/>
      <c r="I9" s="515"/>
      <c r="J9" s="515"/>
      <c r="K9" s="515"/>
      <c r="L9" s="515"/>
      <c r="M9" s="515"/>
      <c r="N9" s="515"/>
      <c r="O9" s="515"/>
      <c r="P9" s="515"/>
      <c r="Q9" s="515"/>
      <c r="R9" s="515"/>
      <c r="S9" s="515"/>
      <c r="T9" s="515"/>
      <c r="U9" s="515"/>
      <c r="V9" s="515"/>
      <c r="W9" s="515"/>
      <c r="X9" s="515"/>
      <c r="Y9" s="515"/>
      <c r="Z9" s="515"/>
      <c r="AA9" s="515"/>
      <c r="AB9" s="515"/>
      <c r="AC9" s="515"/>
      <c r="AD9" s="515"/>
      <c r="AE9" s="515"/>
      <c r="AF9" s="515"/>
      <c r="AG9" s="515"/>
      <c r="AH9" s="515"/>
      <c r="AI9" s="515"/>
      <c r="AJ9" s="515"/>
      <c r="AK9" s="515"/>
    </row>
    <row r="10" spans="1:37">
      <c r="A10" s="515"/>
      <c r="B10" s="515"/>
      <c r="C10" s="515"/>
      <c r="D10" s="515"/>
      <c r="E10" s="515"/>
      <c r="F10" s="515"/>
      <c r="G10" s="515"/>
      <c r="H10" s="515"/>
      <c r="I10" s="515"/>
      <c r="J10" s="515"/>
      <c r="K10" s="515"/>
      <c r="L10" s="515"/>
      <c r="M10" s="515"/>
      <c r="N10" s="515"/>
      <c r="O10" s="515"/>
      <c r="P10" s="515"/>
      <c r="Q10" s="515"/>
      <c r="R10" s="515"/>
      <c r="S10" s="515"/>
      <c r="T10" s="515"/>
      <c r="U10" s="515"/>
      <c r="V10" s="515"/>
      <c r="W10" s="515"/>
      <c r="X10" s="515"/>
      <c r="Y10" s="515"/>
      <c r="Z10" s="515"/>
      <c r="AA10" s="515"/>
      <c r="AB10" s="515"/>
      <c r="AC10" s="515"/>
      <c r="AD10" s="515"/>
      <c r="AE10" s="515"/>
      <c r="AF10" s="515"/>
      <c r="AG10" s="515"/>
      <c r="AH10" s="515"/>
      <c r="AI10" s="515"/>
      <c r="AJ10" s="515"/>
      <c r="AK10" s="515"/>
    </row>
    <row r="11" spans="1:37">
      <c r="A11" s="515"/>
      <c r="B11" s="515"/>
      <c r="C11" s="515"/>
      <c r="D11" s="515"/>
      <c r="E11" s="515"/>
      <c r="F11" s="515"/>
      <c r="G11" s="515"/>
      <c r="H11" s="515"/>
      <c r="I11" s="515"/>
      <c r="J11" s="515"/>
      <c r="K11" s="515"/>
      <c r="L11" s="515"/>
      <c r="M11" s="515"/>
      <c r="N11" s="515"/>
      <c r="O11" s="515"/>
      <c r="P11" s="515"/>
      <c r="Q11" s="515"/>
      <c r="R11" s="515"/>
      <c r="S11" s="515"/>
      <c r="T11" s="515"/>
      <c r="U11" s="515"/>
      <c r="V11" s="515"/>
      <c r="W11" s="515"/>
      <c r="X11" s="515"/>
      <c r="Y11" s="515"/>
      <c r="Z11" s="515"/>
      <c r="AA11" s="515"/>
      <c r="AB11" s="515"/>
      <c r="AC11" s="515"/>
      <c r="AD11" s="515"/>
      <c r="AE11" s="515"/>
      <c r="AF11" s="515"/>
      <c r="AG11" s="515"/>
      <c r="AH11" s="515"/>
      <c r="AI11" s="515"/>
      <c r="AJ11" s="515"/>
      <c r="AK11" s="515"/>
    </row>
    <row r="12" spans="1:37">
      <c r="A12" s="515"/>
      <c r="B12" s="515"/>
      <c r="C12" s="515"/>
      <c r="D12" s="515"/>
      <c r="E12" s="515"/>
      <c r="F12" s="515"/>
      <c r="G12" s="515"/>
      <c r="H12" s="515"/>
      <c r="I12" s="515"/>
      <c r="J12" s="515"/>
      <c r="K12" s="515"/>
      <c r="L12" s="515"/>
      <c r="M12" s="515"/>
      <c r="N12" s="515"/>
      <c r="O12" s="515"/>
      <c r="P12" s="515"/>
      <c r="Q12" s="515"/>
      <c r="R12" s="515"/>
      <c r="S12" s="515"/>
      <c r="T12" s="515"/>
      <c r="U12" s="515"/>
      <c r="V12" s="515"/>
      <c r="W12" s="515"/>
      <c r="X12" s="515"/>
      <c r="Y12" s="515"/>
      <c r="Z12" s="515"/>
      <c r="AA12" s="515"/>
      <c r="AB12" s="515"/>
      <c r="AC12" s="515"/>
      <c r="AD12" s="515"/>
      <c r="AE12" s="515"/>
      <c r="AF12" s="515"/>
      <c r="AG12" s="515"/>
      <c r="AH12" s="515"/>
      <c r="AI12" s="515"/>
      <c r="AJ12" s="515"/>
      <c r="AK12" s="515"/>
    </row>
    <row r="13" spans="1:37">
      <c r="A13" s="515"/>
      <c r="B13" s="515"/>
      <c r="C13" s="515"/>
      <c r="D13" s="515"/>
      <c r="E13" s="515"/>
      <c r="F13" s="515"/>
      <c r="G13" s="515"/>
      <c r="H13" s="515"/>
      <c r="I13" s="515"/>
      <c r="J13" s="515"/>
      <c r="K13" s="515"/>
      <c r="L13" s="515"/>
      <c r="M13" s="515"/>
      <c r="N13" s="515"/>
      <c r="O13" s="515"/>
      <c r="P13" s="515"/>
      <c r="Q13" s="515"/>
      <c r="R13" s="515"/>
      <c r="S13" s="515"/>
      <c r="T13" s="515"/>
      <c r="U13" s="515"/>
      <c r="V13" s="515"/>
      <c r="W13" s="515"/>
      <c r="X13" s="515"/>
      <c r="Y13" s="515"/>
      <c r="Z13" s="515"/>
      <c r="AA13" s="515"/>
      <c r="AB13" s="515"/>
      <c r="AC13" s="515"/>
      <c r="AD13" s="515"/>
      <c r="AE13" s="515"/>
      <c r="AF13" s="515"/>
      <c r="AG13" s="515"/>
      <c r="AH13" s="515"/>
      <c r="AI13" s="515"/>
      <c r="AJ13" s="515"/>
      <c r="AK13" s="515"/>
    </row>
    <row r="14" spans="1:37">
      <c r="A14" s="515"/>
      <c r="B14" s="515"/>
      <c r="C14" s="515"/>
      <c r="D14" s="515"/>
      <c r="E14" s="515"/>
      <c r="F14" s="515"/>
      <c r="G14" s="515"/>
      <c r="H14" s="515"/>
      <c r="I14" s="515"/>
      <c r="J14" s="515"/>
      <c r="K14" s="515"/>
      <c r="L14" s="515"/>
      <c r="M14" s="515"/>
      <c r="N14" s="515"/>
      <c r="O14" s="515"/>
      <c r="P14" s="515"/>
      <c r="Q14" s="515"/>
      <c r="R14" s="515"/>
      <c r="S14" s="515"/>
      <c r="T14" s="515"/>
      <c r="U14" s="515"/>
      <c r="V14" s="515"/>
      <c r="W14" s="515"/>
      <c r="X14" s="515"/>
      <c r="Y14" s="515"/>
      <c r="Z14" s="515"/>
      <c r="AA14" s="515"/>
      <c r="AB14" s="515"/>
      <c r="AC14" s="515"/>
      <c r="AD14" s="515"/>
      <c r="AE14" s="515"/>
      <c r="AF14" s="515"/>
      <c r="AG14" s="515"/>
      <c r="AH14" s="515"/>
      <c r="AI14" s="515"/>
      <c r="AJ14" s="515"/>
      <c r="AK14" s="515"/>
    </row>
    <row r="15" spans="1:37">
      <c r="A15" s="515"/>
      <c r="B15" s="515"/>
      <c r="C15" s="515"/>
      <c r="D15" s="515"/>
      <c r="E15" s="515"/>
      <c r="F15" s="515"/>
      <c r="G15" s="515"/>
      <c r="H15" s="515"/>
      <c r="I15" s="515"/>
      <c r="J15" s="515"/>
      <c r="K15" s="515"/>
      <c r="L15" s="515"/>
      <c r="M15" s="515"/>
      <c r="N15" s="515"/>
      <c r="O15" s="515"/>
      <c r="P15" s="515"/>
      <c r="Q15" s="515"/>
      <c r="R15" s="515"/>
      <c r="S15" s="515"/>
      <c r="T15" s="515"/>
      <c r="U15" s="515"/>
      <c r="V15" s="515"/>
      <c r="W15" s="515"/>
      <c r="X15" s="515"/>
      <c r="Y15" s="515"/>
      <c r="Z15" s="515"/>
      <c r="AA15" s="515"/>
      <c r="AB15" s="515"/>
      <c r="AC15" s="515"/>
      <c r="AD15" s="515"/>
      <c r="AE15" s="515"/>
      <c r="AF15" s="515"/>
      <c r="AG15" s="515"/>
      <c r="AH15" s="515"/>
      <c r="AI15" s="515"/>
      <c r="AJ15" s="515"/>
      <c r="AK15" s="515"/>
    </row>
    <row r="16" spans="1:37">
      <c r="A16" s="515"/>
      <c r="B16" s="515"/>
      <c r="C16" s="515"/>
      <c r="D16" s="515"/>
      <c r="E16" s="515"/>
      <c r="F16" s="515"/>
      <c r="G16" s="515"/>
      <c r="H16" s="515"/>
      <c r="I16" s="515"/>
      <c r="J16" s="515"/>
      <c r="K16" s="515"/>
      <c r="L16" s="515"/>
      <c r="M16" s="515"/>
      <c r="N16" s="515"/>
      <c r="O16" s="515"/>
      <c r="P16" s="515"/>
      <c r="Q16" s="515"/>
      <c r="R16" s="515"/>
      <c r="S16" s="515"/>
      <c r="T16" s="515"/>
      <c r="U16" s="515"/>
      <c r="V16" s="515"/>
      <c r="W16" s="515"/>
      <c r="X16" s="515"/>
      <c r="Y16" s="515"/>
      <c r="Z16" s="515"/>
      <c r="AA16" s="515"/>
      <c r="AB16" s="515"/>
      <c r="AC16" s="515"/>
      <c r="AD16" s="515"/>
      <c r="AE16" s="515"/>
      <c r="AF16" s="515"/>
      <c r="AG16" s="515"/>
      <c r="AH16" s="515"/>
      <c r="AI16" s="515"/>
      <c r="AJ16" s="515"/>
      <c r="AK16" s="515"/>
    </row>
    <row r="17" spans="1:37">
      <c r="A17" s="515"/>
      <c r="B17" s="515"/>
      <c r="C17" s="515"/>
      <c r="D17" s="515"/>
      <c r="E17" s="515"/>
      <c r="F17" s="515"/>
      <c r="G17" s="515"/>
      <c r="H17" s="515"/>
      <c r="I17" s="515"/>
      <c r="J17" s="515"/>
      <c r="K17" s="515"/>
      <c r="L17" s="515"/>
      <c r="M17" s="515"/>
      <c r="N17" s="515"/>
      <c r="O17" s="515"/>
      <c r="P17" s="515"/>
      <c r="Q17" s="515"/>
      <c r="R17" s="515"/>
      <c r="S17" s="515"/>
      <c r="T17" s="515"/>
      <c r="U17" s="515"/>
      <c r="V17" s="515"/>
      <c r="W17" s="515"/>
      <c r="X17" s="515"/>
      <c r="Y17" s="515"/>
      <c r="Z17" s="515"/>
      <c r="AA17" s="515"/>
      <c r="AB17" s="515"/>
      <c r="AC17" s="515"/>
      <c r="AD17" s="515"/>
      <c r="AE17" s="515"/>
      <c r="AF17" s="515"/>
      <c r="AG17" s="515"/>
      <c r="AH17" s="515"/>
      <c r="AI17" s="515"/>
      <c r="AJ17" s="515"/>
      <c r="AK17" s="515"/>
    </row>
    <row r="18" spans="1:37">
      <c r="A18" s="515"/>
      <c r="B18" s="515"/>
      <c r="C18" s="515"/>
      <c r="D18" s="515"/>
      <c r="E18" s="515"/>
      <c r="F18" s="515"/>
      <c r="G18" s="515"/>
      <c r="H18" s="515"/>
      <c r="I18" s="515"/>
      <c r="J18" s="515"/>
      <c r="K18" s="515"/>
      <c r="L18" s="515"/>
      <c r="M18" s="515"/>
      <c r="N18" s="515"/>
      <c r="O18" s="515"/>
      <c r="P18" s="515"/>
      <c r="Q18" s="515"/>
      <c r="R18" s="515"/>
      <c r="S18" s="515"/>
      <c r="T18" s="515"/>
      <c r="U18" s="515"/>
      <c r="V18" s="515"/>
      <c r="W18" s="515"/>
      <c r="X18" s="515"/>
      <c r="Y18" s="515"/>
      <c r="Z18" s="515"/>
      <c r="AA18" s="515"/>
      <c r="AB18" s="515"/>
      <c r="AC18" s="515"/>
      <c r="AD18" s="515"/>
      <c r="AE18" s="515"/>
      <c r="AF18" s="515"/>
      <c r="AG18" s="515"/>
      <c r="AH18" s="515"/>
      <c r="AI18" s="515"/>
      <c r="AJ18" s="515"/>
      <c r="AK18" s="515"/>
    </row>
    <row r="19" spans="1:37">
      <c r="A19" s="515"/>
      <c r="B19" s="515"/>
      <c r="C19" s="515"/>
      <c r="D19" s="515"/>
      <c r="E19" s="515"/>
      <c r="F19" s="515"/>
      <c r="G19" s="515"/>
      <c r="H19" s="515"/>
      <c r="I19" s="515"/>
      <c r="J19" s="515"/>
      <c r="K19" s="515"/>
      <c r="L19" s="515"/>
      <c r="M19" s="515"/>
      <c r="N19" s="515"/>
      <c r="O19" s="515"/>
      <c r="P19" s="515"/>
      <c r="Q19" s="515"/>
      <c r="R19" s="515"/>
      <c r="S19" s="515"/>
      <c r="T19" s="515"/>
      <c r="U19" s="515"/>
      <c r="V19" s="515"/>
      <c r="W19" s="515"/>
      <c r="X19" s="515"/>
      <c r="Y19" s="515"/>
      <c r="Z19" s="515"/>
      <c r="AA19" s="515"/>
      <c r="AB19" s="515"/>
      <c r="AC19" s="515"/>
      <c r="AD19" s="515"/>
      <c r="AE19" s="515"/>
      <c r="AF19" s="515"/>
      <c r="AG19" s="515"/>
      <c r="AH19" s="515"/>
      <c r="AI19" s="515"/>
      <c r="AJ19" s="515"/>
      <c r="AK19" s="515"/>
    </row>
    <row r="20" spans="1:37">
      <c r="A20" s="515"/>
      <c r="B20" s="515"/>
      <c r="C20" s="515"/>
      <c r="D20" s="515"/>
      <c r="E20" s="515"/>
      <c r="F20" s="515"/>
      <c r="G20" s="515"/>
      <c r="H20" s="515"/>
      <c r="I20" s="515"/>
      <c r="J20" s="515"/>
      <c r="K20" s="515"/>
      <c r="L20" s="515"/>
      <c r="M20" s="515"/>
      <c r="N20" s="515"/>
      <c r="O20" s="515"/>
      <c r="P20" s="515"/>
      <c r="Q20" s="515"/>
      <c r="R20" s="515"/>
      <c r="S20" s="515"/>
      <c r="T20" s="515"/>
      <c r="U20" s="515"/>
      <c r="V20" s="515"/>
      <c r="W20" s="515"/>
      <c r="X20" s="515"/>
      <c r="Y20" s="515"/>
      <c r="Z20" s="515"/>
      <c r="AA20" s="515"/>
      <c r="AB20" s="515"/>
      <c r="AC20" s="515"/>
      <c r="AD20" s="515"/>
      <c r="AE20" s="515"/>
      <c r="AF20" s="515"/>
      <c r="AG20" s="515"/>
      <c r="AH20" s="515"/>
      <c r="AI20" s="515"/>
      <c r="AJ20" s="515"/>
      <c r="AK20" s="515"/>
    </row>
    <row r="21" spans="1:37">
      <c r="A21" s="515"/>
      <c r="B21" s="515"/>
      <c r="C21" s="515"/>
      <c r="D21" s="515"/>
      <c r="E21" s="515"/>
      <c r="F21" s="515"/>
      <c r="G21" s="515"/>
      <c r="H21" s="515"/>
      <c r="I21" s="515"/>
      <c r="J21" s="515"/>
      <c r="K21" s="515"/>
      <c r="L21" s="515"/>
      <c r="M21" s="515"/>
      <c r="N21" s="515"/>
      <c r="O21" s="515"/>
      <c r="P21" s="515"/>
      <c r="Q21" s="515"/>
      <c r="R21" s="515"/>
      <c r="S21" s="515"/>
      <c r="T21" s="515"/>
      <c r="U21" s="515"/>
      <c r="V21" s="515"/>
      <c r="W21" s="515"/>
      <c r="X21" s="515"/>
      <c r="Y21" s="515"/>
      <c r="Z21" s="515"/>
      <c r="AA21" s="515"/>
      <c r="AB21" s="515"/>
      <c r="AC21" s="515"/>
      <c r="AD21" s="515"/>
      <c r="AE21" s="515"/>
      <c r="AF21" s="515"/>
      <c r="AG21" s="515"/>
      <c r="AH21" s="515"/>
      <c r="AI21" s="515"/>
      <c r="AJ21" s="515"/>
      <c r="AK21" s="515"/>
    </row>
    <row r="22" spans="1:37">
      <c r="A22" s="515"/>
      <c r="B22" s="515"/>
      <c r="C22" s="515"/>
      <c r="D22" s="515"/>
      <c r="E22" s="515"/>
      <c r="F22" s="515"/>
      <c r="G22" s="515"/>
      <c r="H22" s="515"/>
      <c r="I22" s="515"/>
      <c r="J22" s="515"/>
      <c r="K22" s="515"/>
      <c r="L22" s="515"/>
      <c r="M22" s="515"/>
      <c r="N22" s="515"/>
      <c r="O22" s="515"/>
      <c r="P22" s="515"/>
      <c r="Q22" s="515"/>
      <c r="R22" s="515"/>
      <c r="S22" s="515"/>
      <c r="T22" s="515"/>
      <c r="U22" s="515"/>
      <c r="V22" s="515"/>
      <c r="W22" s="515"/>
      <c r="X22" s="515"/>
      <c r="Y22" s="515"/>
      <c r="Z22" s="515"/>
      <c r="AA22" s="515"/>
      <c r="AB22" s="515"/>
      <c r="AC22" s="515"/>
      <c r="AD22" s="515"/>
      <c r="AE22" s="515"/>
      <c r="AF22" s="515"/>
      <c r="AG22" s="515"/>
      <c r="AH22" s="515"/>
      <c r="AI22" s="515"/>
      <c r="AJ22" s="515"/>
      <c r="AK22" s="515"/>
    </row>
    <row r="23" spans="1:37">
      <c r="A23" s="515"/>
      <c r="B23" s="515"/>
      <c r="C23" s="515"/>
      <c r="D23" s="515"/>
      <c r="E23" s="515"/>
      <c r="F23" s="515"/>
      <c r="G23" s="515"/>
      <c r="H23" s="515"/>
      <c r="I23" s="515"/>
      <c r="J23" s="515"/>
      <c r="K23" s="515"/>
      <c r="L23" s="515"/>
      <c r="M23" s="515"/>
      <c r="N23" s="515"/>
      <c r="O23" s="515"/>
      <c r="P23" s="515"/>
      <c r="Q23" s="515"/>
      <c r="R23" s="515"/>
      <c r="S23" s="515"/>
      <c r="T23" s="515"/>
      <c r="U23" s="515"/>
      <c r="V23" s="515"/>
      <c r="W23" s="515"/>
      <c r="X23" s="515"/>
      <c r="Y23" s="515"/>
      <c r="Z23" s="515"/>
      <c r="AA23" s="515"/>
      <c r="AB23" s="515"/>
      <c r="AC23" s="515"/>
      <c r="AD23" s="515"/>
      <c r="AE23" s="515"/>
      <c r="AF23" s="515"/>
      <c r="AG23" s="515"/>
      <c r="AH23" s="515"/>
      <c r="AI23" s="515"/>
      <c r="AJ23" s="515"/>
      <c r="AK23" s="515"/>
    </row>
    <row r="24" spans="1:37">
      <c r="A24" s="515"/>
      <c r="B24" s="515"/>
      <c r="C24" s="515"/>
      <c r="D24" s="515"/>
      <c r="E24" s="515"/>
      <c r="F24" s="515"/>
      <c r="G24" s="515"/>
      <c r="H24" s="515"/>
      <c r="I24" s="515"/>
      <c r="J24" s="515"/>
      <c r="K24" s="515"/>
      <c r="L24" s="515"/>
      <c r="M24" s="515"/>
      <c r="N24" s="515"/>
      <c r="O24" s="515"/>
      <c r="P24" s="515"/>
      <c r="Q24" s="515"/>
      <c r="R24" s="515"/>
      <c r="S24" s="515"/>
      <c r="T24" s="515"/>
      <c r="U24" s="515"/>
      <c r="V24" s="515"/>
      <c r="W24" s="515"/>
      <c r="X24" s="515"/>
      <c r="Y24" s="515"/>
      <c r="Z24" s="515"/>
      <c r="AA24" s="515"/>
      <c r="AB24" s="515"/>
      <c r="AC24" s="515"/>
      <c r="AD24" s="515"/>
      <c r="AE24" s="515"/>
      <c r="AF24" s="515"/>
      <c r="AG24" s="515"/>
      <c r="AH24" s="515"/>
      <c r="AI24" s="515"/>
      <c r="AJ24" s="515"/>
      <c r="AK24" s="515"/>
    </row>
    <row r="25" spans="1:37">
      <c r="A25" s="515"/>
      <c r="B25" s="515"/>
      <c r="C25" s="515"/>
      <c r="D25" s="515"/>
      <c r="E25" s="515"/>
      <c r="F25" s="515"/>
      <c r="G25" s="515"/>
      <c r="H25" s="515"/>
      <c r="I25" s="515"/>
      <c r="J25" s="515"/>
      <c r="K25" s="515"/>
      <c r="L25" s="515"/>
      <c r="M25" s="515"/>
      <c r="N25" s="515"/>
      <c r="O25" s="515"/>
      <c r="P25" s="515"/>
      <c r="Q25" s="515"/>
      <c r="R25" s="515"/>
      <c r="S25" s="515"/>
      <c r="T25" s="515"/>
      <c r="U25" s="515"/>
      <c r="V25" s="515"/>
      <c r="W25" s="515"/>
      <c r="X25" s="515"/>
      <c r="Y25" s="515"/>
      <c r="Z25" s="515"/>
      <c r="AA25" s="515"/>
      <c r="AB25" s="515"/>
      <c r="AC25" s="515"/>
      <c r="AD25" s="515"/>
      <c r="AE25" s="515"/>
      <c r="AF25" s="515"/>
      <c r="AG25" s="515"/>
      <c r="AH25" s="515"/>
      <c r="AI25" s="515"/>
      <c r="AJ25" s="515"/>
      <c r="AK25" s="515"/>
    </row>
    <row r="26" spans="1:37">
      <c r="A26" s="515"/>
      <c r="B26" s="515"/>
      <c r="C26" s="515"/>
      <c r="D26" s="515"/>
      <c r="E26" s="515"/>
      <c r="F26" s="515"/>
      <c r="G26" s="515"/>
      <c r="H26" s="515"/>
      <c r="I26" s="515"/>
      <c r="J26" s="515"/>
      <c r="K26" s="515"/>
      <c r="L26" s="515"/>
      <c r="M26" s="515"/>
      <c r="N26" s="515"/>
      <c r="O26" s="515"/>
      <c r="P26" s="515"/>
      <c r="Q26" s="515"/>
      <c r="R26" s="515"/>
      <c r="S26" s="515"/>
      <c r="T26" s="515"/>
      <c r="U26" s="515"/>
      <c r="V26" s="515"/>
      <c r="W26" s="515"/>
      <c r="X26" s="515"/>
      <c r="Y26" s="515"/>
      <c r="Z26" s="515"/>
      <c r="AA26" s="515"/>
      <c r="AB26" s="515"/>
      <c r="AC26" s="515"/>
      <c r="AD26" s="515"/>
      <c r="AE26" s="515"/>
      <c r="AF26" s="515"/>
      <c r="AG26" s="515"/>
      <c r="AH26" s="515"/>
      <c r="AI26" s="515"/>
      <c r="AJ26" s="515"/>
      <c r="AK26" s="515"/>
    </row>
    <row r="27" spans="1:37">
      <c r="A27" s="515"/>
      <c r="B27" s="515"/>
      <c r="C27" s="515"/>
      <c r="D27" s="515"/>
      <c r="E27" s="515"/>
      <c r="F27" s="515"/>
      <c r="G27" s="515"/>
      <c r="H27" s="515"/>
      <c r="I27" s="515"/>
      <c r="J27" s="515"/>
      <c r="K27" s="515"/>
      <c r="L27" s="515"/>
      <c r="M27" s="515"/>
      <c r="N27" s="515"/>
      <c r="O27" s="515"/>
      <c r="P27" s="515"/>
      <c r="Q27" s="515"/>
      <c r="R27" s="515"/>
      <c r="S27" s="515"/>
      <c r="T27" s="515"/>
      <c r="U27" s="515"/>
      <c r="V27" s="515"/>
      <c r="W27" s="515"/>
      <c r="X27" s="515"/>
      <c r="Y27" s="515"/>
      <c r="Z27" s="515"/>
      <c r="AA27" s="515"/>
      <c r="AB27" s="515"/>
      <c r="AC27" s="515"/>
      <c r="AD27" s="515"/>
      <c r="AE27" s="515"/>
      <c r="AF27" s="515"/>
      <c r="AG27" s="515"/>
      <c r="AH27" s="515"/>
      <c r="AI27" s="515"/>
      <c r="AJ27" s="515"/>
      <c r="AK27" s="515"/>
    </row>
    <row r="28" spans="1:37">
      <c r="A28" s="515"/>
      <c r="B28" s="515"/>
      <c r="C28" s="515"/>
      <c r="D28" s="515"/>
      <c r="E28" s="515"/>
      <c r="F28" s="515"/>
      <c r="G28" s="515"/>
      <c r="H28" s="515"/>
      <c r="I28" s="515"/>
      <c r="J28" s="515"/>
      <c r="K28" s="515"/>
      <c r="L28" s="515"/>
      <c r="M28" s="515"/>
      <c r="N28" s="515"/>
      <c r="O28" s="515"/>
      <c r="P28" s="515"/>
      <c r="Q28" s="515"/>
      <c r="R28" s="515"/>
      <c r="S28" s="515"/>
      <c r="T28" s="515"/>
      <c r="U28" s="515"/>
      <c r="V28" s="515"/>
      <c r="W28" s="515"/>
      <c r="X28" s="515"/>
      <c r="Y28" s="515"/>
      <c r="Z28" s="515"/>
      <c r="AA28" s="515"/>
      <c r="AB28" s="515"/>
      <c r="AC28" s="515"/>
      <c r="AD28" s="515"/>
      <c r="AE28" s="515"/>
      <c r="AF28" s="515"/>
      <c r="AG28" s="515"/>
      <c r="AH28" s="515"/>
      <c r="AI28" s="515"/>
      <c r="AJ28" s="515"/>
      <c r="AK28" s="515"/>
    </row>
    <row r="29" spans="1:37">
      <c r="A29" s="515"/>
      <c r="B29" s="515"/>
      <c r="C29" s="515"/>
      <c r="D29" s="515"/>
      <c r="E29" s="515"/>
      <c r="F29" s="515"/>
      <c r="G29" s="515"/>
      <c r="H29" s="515"/>
      <c r="I29" s="515"/>
      <c r="J29" s="515"/>
      <c r="K29" s="515"/>
      <c r="L29" s="515"/>
      <c r="M29" s="515"/>
      <c r="N29" s="515"/>
      <c r="O29" s="515"/>
      <c r="P29" s="515"/>
      <c r="Q29" s="515"/>
      <c r="R29" s="515"/>
      <c r="S29" s="515"/>
      <c r="T29" s="515"/>
      <c r="U29" s="515"/>
      <c r="V29" s="515"/>
      <c r="W29" s="515"/>
      <c r="X29" s="515"/>
      <c r="Y29" s="515"/>
      <c r="Z29" s="515"/>
      <c r="AA29" s="515"/>
      <c r="AB29" s="515"/>
      <c r="AC29" s="515"/>
      <c r="AD29" s="515"/>
      <c r="AE29" s="515"/>
      <c r="AF29" s="515"/>
      <c r="AG29" s="515"/>
      <c r="AH29" s="515"/>
      <c r="AI29" s="515"/>
      <c r="AJ29" s="515"/>
      <c r="AK29" s="515"/>
    </row>
    <row r="30" spans="1:37">
      <c r="A30" s="515"/>
      <c r="B30" s="515"/>
      <c r="C30" s="515"/>
      <c r="D30" s="515"/>
      <c r="E30" s="515"/>
      <c r="F30" s="515"/>
      <c r="G30" s="515"/>
      <c r="H30" s="515"/>
      <c r="I30" s="515"/>
      <c r="J30" s="515"/>
      <c r="K30" s="515"/>
      <c r="L30" s="515"/>
      <c r="M30" s="515"/>
      <c r="N30" s="515"/>
      <c r="O30" s="515"/>
      <c r="P30" s="515"/>
      <c r="Q30" s="515"/>
      <c r="R30" s="515"/>
      <c r="S30" s="515"/>
      <c r="T30" s="515"/>
      <c r="U30" s="515"/>
      <c r="V30" s="515"/>
      <c r="W30" s="515"/>
      <c r="X30" s="515"/>
      <c r="Y30" s="515"/>
      <c r="Z30" s="515"/>
      <c r="AA30" s="515"/>
      <c r="AB30" s="515"/>
      <c r="AC30" s="515"/>
      <c r="AD30" s="515"/>
      <c r="AE30" s="515"/>
      <c r="AF30" s="515"/>
      <c r="AG30" s="515"/>
      <c r="AH30" s="515"/>
      <c r="AI30" s="515"/>
      <c r="AJ30" s="515"/>
      <c r="AK30" s="515"/>
    </row>
    <row r="31" spans="1:37">
      <c r="A31" s="515"/>
      <c r="B31" s="515"/>
      <c r="C31" s="515"/>
      <c r="D31" s="515"/>
      <c r="E31" s="515"/>
      <c r="F31" s="515"/>
      <c r="G31" s="515"/>
      <c r="H31" s="515"/>
      <c r="I31" s="515"/>
      <c r="J31" s="515"/>
      <c r="K31" s="515"/>
      <c r="L31" s="515"/>
      <c r="M31" s="515"/>
      <c r="N31" s="515"/>
      <c r="O31" s="515"/>
      <c r="P31" s="515"/>
      <c r="Q31" s="515"/>
      <c r="R31" s="515"/>
      <c r="S31" s="515"/>
      <c r="T31" s="515"/>
      <c r="U31" s="515"/>
      <c r="V31" s="515"/>
      <c r="W31" s="515"/>
      <c r="X31" s="515"/>
      <c r="Y31" s="515"/>
      <c r="Z31" s="515"/>
      <c r="AA31" s="515"/>
      <c r="AB31" s="515"/>
      <c r="AC31" s="515"/>
      <c r="AD31" s="515"/>
      <c r="AE31" s="515"/>
      <c r="AF31" s="515"/>
      <c r="AG31" s="515"/>
      <c r="AH31" s="515"/>
      <c r="AI31" s="515"/>
      <c r="AJ31" s="515"/>
      <c r="AK31" s="515"/>
    </row>
    <row r="32" spans="1:37">
      <c r="A32" s="515"/>
      <c r="B32" s="515"/>
      <c r="C32" s="515"/>
      <c r="D32" s="515"/>
      <c r="E32" s="515"/>
      <c r="F32" s="515"/>
      <c r="G32" s="515"/>
      <c r="H32" s="515"/>
      <c r="I32" s="515"/>
      <c r="J32" s="515"/>
      <c r="K32" s="515"/>
      <c r="L32" s="515"/>
      <c r="M32" s="515"/>
      <c r="N32" s="515"/>
      <c r="O32" s="515"/>
      <c r="P32" s="515"/>
      <c r="Q32" s="515"/>
      <c r="R32" s="515"/>
      <c r="S32" s="515"/>
      <c r="T32" s="515"/>
      <c r="U32" s="515"/>
      <c r="V32" s="515"/>
      <c r="W32" s="515"/>
      <c r="X32" s="515"/>
      <c r="Y32" s="515"/>
      <c r="Z32" s="515"/>
      <c r="AA32" s="515"/>
      <c r="AB32" s="515"/>
      <c r="AC32" s="515"/>
      <c r="AD32" s="515"/>
      <c r="AE32" s="515"/>
      <c r="AF32" s="515"/>
      <c r="AG32" s="515"/>
      <c r="AH32" s="515"/>
      <c r="AI32" s="515"/>
      <c r="AJ32" s="515"/>
      <c r="AK32" s="515"/>
    </row>
    <row r="33" spans="1:37">
      <c r="A33" s="515"/>
      <c r="B33" s="515"/>
      <c r="C33" s="515"/>
      <c r="D33" s="515"/>
      <c r="E33" s="515"/>
      <c r="F33" s="515"/>
      <c r="G33" s="515"/>
      <c r="H33" s="515"/>
      <c r="I33" s="515"/>
      <c r="J33" s="515"/>
      <c r="K33" s="515"/>
      <c r="L33" s="515"/>
      <c r="M33" s="515"/>
      <c r="N33" s="515"/>
      <c r="O33" s="515"/>
      <c r="P33" s="515"/>
      <c r="Q33" s="515"/>
      <c r="R33" s="515"/>
      <c r="S33" s="515"/>
      <c r="T33" s="515"/>
      <c r="U33" s="515"/>
      <c r="V33" s="515"/>
      <c r="W33" s="515"/>
      <c r="X33" s="515"/>
      <c r="Y33" s="515"/>
      <c r="Z33" s="515"/>
      <c r="AA33" s="515"/>
      <c r="AB33" s="515"/>
      <c r="AC33" s="515"/>
      <c r="AD33" s="515"/>
      <c r="AE33" s="515"/>
      <c r="AF33" s="515"/>
      <c r="AG33" s="515"/>
      <c r="AH33" s="515"/>
      <c r="AI33" s="515"/>
      <c r="AJ33" s="515"/>
      <c r="AK33" s="515"/>
    </row>
    <row r="34" spans="1:37">
      <c r="A34" s="515"/>
      <c r="B34" s="515"/>
      <c r="C34" s="515"/>
      <c r="D34" s="515"/>
      <c r="E34" s="515"/>
      <c r="F34" s="515"/>
      <c r="G34" s="515"/>
      <c r="H34" s="515"/>
      <c r="I34" s="515"/>
      <c r="J34" s="515"/>
      <c r="K34" s="515"/>
      <c r="L34" s="515"/>
      <c r="M34" s="515"/>
      <c r="N34" s="515"/>
      <c r="O34" s="515"/>
      <c r="P34" s="515"/>
      <c r="Q34" s="515"/>
      <c r="R34" s="515"/>
      <c r="S34" s="515"/>
      <c r="T34" s="515"/>
      <c r="U34" s="515"/>
      <c r="V34" s="515"/>
      <c r="W34" s="515"/>
      <c r="X34" s="515"/>
      <c r="Y34" s="515"/>
      <c r="Z34" s="515"/>
      <c r="AA34" s="515"/>
      <c r="AB34" s="515"/>
      <c r="AC34" s="515"/>
      <c r="AD34" s="515"/>
      <c r="AE34" s="515"/>
      <c r="AF34" s="515"/>
      <c r="AG34" s="515"/>
      <c r="AH34" s="515"/>
      <c r="AI34" s="515"/>
      <c r="AJ34" s="515"/>
      <c r="AK34" s="515"/>
    </row>
    <row r="35" spans="1:37">
      <c r="A35" s="515"/>
      <c r="B35" s="515"/>
      <c r="C35" s="515"/>
      <c r="D35" s="515"/>
      <c r="E35" s="515"/>
      <c r="F35" s="515"/>
      <c r="G35" s="515"/>
      <c r="H35" s="515"/>
      <c r="I35" s="515"/>
      <c r="J35" s="515"/>
      <c r="K35" s="515"/>
      <c r="L35" s="515"/>
      <c r="M35" s="515"/>
      <c r="N35" s="515"/>
      <c r="O35" s="515"/>
      <c r="P35" s="515"/>
      <c r="Q35" s="515"/>
      <c r="R35" s="515"/>
      <c r="S35" s="515"/>
      <c r="T35" s="515"/>
      <c r="U35" s="515"/>
      <c r="V35" s="515"/>
      <c r="W35" s="515"/>
      <c r="X35" s="515"/>
      <c r="Y35" s="515"/>
      <c r="Z35" s="515"/>
      <c r="AA35" s="515"/>
      <c r="AB35" s="515"/>
      <c r="AC35" s="515"/>
      <c r="AD35" s="515"/>
      <c r="AE35" s="515"/>
      <c r="AF35" s="515"/>
      <c r="AG35" s="515"/>
      <c r="AH35" s="515"/>
      <c r="AI35" s="515"/>
      <c r="AJ35" s="515"/>
      <c r="AK35" s="515"/>
    </row>
    <row r="36" spans="1:37">
      <c r="A36" s="515"/>
      <c r="B36" s="515"/>
      <c r="C36" s="515"/>
      <c r="D36" s="515"/>
      <c r="E36" s="515"/>
      <c r="F36" s="515"/>
      <c r="G36" s="515"/>
      <c r="H36" s="515"/>
      <c r="I36" s="515"/>
      <c r="J36" s="515"/>
      <c r="K36" s="515"/>
      <c r="L36" s="515"/>
      <c r="M36" s="515"/>
      <c r="N36" s="515"/>
      <c r="O36" s="515"/>
      <c r="P36" s="515"/>
      <c r="Q36" s="515"/>
      <c r="R36" s="515"/>
      <c r="S36" s="515"/>
      <c r="T36" s="515"/>
      <c r="U36" s="515"/>
      <c r="V36" s="515"/>
      <c r="W36" s="515"/>
      <c r="X36" s="515"/>
      <c r="Y36" s="515"/>
      <c r="Z36" s="515"/>
      <c r="AA36" s="515"/>
      <c r="AB36" s="515"/>
      <c r="AC36" s="515"/>
      <c r="AD36" s="515"/>
      <c r="AE36" s="515"/>
      <c r="AF36" s="515"/>
      <c r="AG36" s="515"/>
      <c r="AH36" s="515"/>
      <c r="AI36" s="515"/>
      <c r="AJ36" s="515"/>
      <c r="AK36" s="515"/>
    </row>
    <row r="37" spans="1:37">
      <c r="A37" s="515"/>
      <c r="B37" s="515"/>
      <c r="C37" s="515"/>
      <c r="D37" s="515"/>
      <c r="E37" s="515"/>
      <c r="F37" s="515"/>
      <c r="G37" s="515"/>
      <c r="H37" s="515"/>
      <c r="I37" s="515"/>
      <c r="J37" s="515"/>
      <c r="K37" s="515"/>
      <c r="L37" s="515"/>
      <c r="M37" s="515"/>
      <c r="N37" s="515"/>
      <c r="O37" s="515"/>
      <c r="P37" s="515"/>
      <c r="Q37" s="515"/>
      <c r="R37" s="515"/>
      <c r="S37" s="515"/>
      <c r="T37" s="515"/>
      <c r="U37" s="515"/>
      <c r="V37" s="515"/>
      <c r="W37" s="515"/>
      <c r="X37" s="515"/>
      <c r="Y37" s="515"/>
      <c r="Z37" s="515"/>
      <c r="AA37" s="515"/>
      <c r="AB37" s="515"/>
      <c r="AC37" s="515"/>
      <c r="AD37" s="515"/>
      <c r="AE37" s="515"/>
      <c r="AF37" s="515"/>
      <c r="AG37" s="515"/>
      <c r="AH37" s="515"/>
      <c r="AI37" s="515"/>
      <c r="AJ37" s="515"/>
      <c r="AK37" s="515"/>
    </row>
    <row r="38" spans="1:37">
      <c r="A38" s="515"/>
      <c r="B38" s="515"/>
      <c r="C38" s="515"/>
      <c r="D38" s="515"/>
      <c r="E38" s="515"/>
      <c r="F38" s="515"/>
      <c r="G38" s="515"/>
      <c r="H38" s="515"/>
      <c r="I38" s="515"/>
      <c r="J38" s="515"/>
      <c r="K38" s="515"/>
      <c r="L38" s="515"/>
      <c r="M38" s="515"/>
      <c r="N38" s="515"/>
      <c r="O38" s="515"/>
      <c r="P38" s="515"/>
      <c r="Q38" s="515"/>
      <c r="R38" s="515"/>
      <c r="S38" s="515"/>
      <c r="T38" s="515"/>
      <c r="U38" s="515"/>
      <c r="V38" s="515"/>
      <c r="W38" s="515"/>
      <c r="X38" s="515"/>
      <c r="Y38" s="515"/>
      <c r="Z38" s="515"/>
      <c r="AA38" s="515"/>
      <c r="AB38" s="515"/>
      <c r="AC38" s="515"/>
      <c r="AD38" s="515"/>
      <c r="AE38" s="515"/>
      <c r="AF38" s="515"/>
      <c r="AG38" s="515"/>
      <c r="AH38" s="515"/>
      <c r="AI38" s="515"/>
      <c r="AJ38" s="515"/>
      <c r="AK38" s="515"/>
    </row>
    <row r="39" spans="1:37">
      <c r="A39" s="515"/>
      <c r="B39" s="515"/>
      <c r="C39" s="515"/>
      <c r="D39" s="515"/>
      <c r="E39" s="515"/>
      <c r="F39" s="515"/>
      <c r="G39" s="515"/>
      <c r="H39" s="515"/>
      <c r="I39" s="515"/>
      <c r="J39" s="515"/>
      <c r="K39" s="515"/>
      <c r="L39" s="515"/>
      <c r="M39" s="515"/>
      <c r="N39" s="515"/>
      <c r="O39" s="515"/>
      <c r="P39" s="515"/>
      <c r="Q39" s="515"/>
      <c r="R39" s="515"/>
      <c r="S39" s="515"/>
      <c r="T39" s="515"/>
      <c r="U39" s="515"/>
      <c r="V39" s="515"/>
      <c r="W39" s="515"/>
      <c r="X39" s="515"/>
      <c r="Y39" s="515"/>
      <c r="Z39" s="515"/>
      <c r="AA39" s="515"/>
      <c r="AB39" s="515"/>
      <c r="AC39" s="515"/>
      <c r="AD39" s="515"/>
      <c r="AE39" s="515"/>
      <c r="AF39" s="515"/>
      <c r="AG39" s="515"/>
      <c r="AH39" s="515"/>
      <c r="AI39" s="515"/>
      <c r="AJ39" s="515"/>
      <c r="AK39" s="515"/>
    </row>
    <row r="40" spans="1:37">
      <c r="A40" s="515"/>
      <c r="B40" s="515"/>
      <c r="C40" s="515"/>
      <c r="D40" s="515"/>
      <c r="E40" s="515"/>
      <c r="F40" s="515"/>
      <c r="G40" s="515"/>
      <c r="H40" s="515"/>
      <c r="I40" s="515"/>
      <c r="J40" s="515"/>
      <c r="K40" s="515"/>
      <c r="L40" s="515"/>
      <c r="M40" s="515"/>
      <c r="N40" s="515"/>
      <c r="O40" s="515"/>
      <c r="P40" s="515"/>
      <c r="Q40" s="515"/>
      <c r="R40" s="515"/>
      <c r="S40" s="515"/>
      <c r="T40" s="515"/>
      <c r="U40" s="515"/>
      <c r="V40" s="515"/>
      <c r="W40" s="515"/>
      <c r="X40" s="515"/>
      <c r="Y40" s="515"/>
      <c r="Z40" s="515"/>
      <c r="AA40" s="515"/>
      <c r="AB40" s="515"/>
      <c r="AC40" s="515"/>
      <c r="AD40" s="515"/>
      <c r="AE40" s="515"/>
      <c r="AF40" s="515"/>
      <c r="AG40" s="515"/>
      <c r="AH40" s="515"/>
      <c r="AI40" s="515"/>
      <c r="AJ40" s="515"/>
      <c r="AK40" s="515"/>
    </row>
    <row r="41" spans="1:37">
      <c r="A41" s="515"/>
      <c r="B41" s="515"/>
      <c r="C41" s="515"/>
      <c r="D41" s="515"/>
      <c r="E41" s="515"/>
      <c r="F41" s="515"/>
      <c r="G41" s="515"/>
      <c r="H41" s="515"/>
      <c r="I41" s="515"/>
      <c r="J41" s="515"/>
      <c r="K41" s="515"/>
      <c r="L41" s="515"/>
      <c r="M41" s="515"/>
      <c r="N41" s="515"/>
      <c r="O41" s="515"/>
      <c r="P41" s="515"/>
      <c r="Q41" s="515"/>
      <c r="R41" s="515"/>
      <c r="S41" s="515"/>
      <c r="T41" s="515"/>
      <c r="U41" s="515"/>
      <c r="V41" s="515"/>
      <c r="W41" s="515"/>
      <c r="X41" s="515"/>
      <c r="Y41" s="515"/>
      <c r="Z41" s="515"/>
      <c r="AA41" s="515"/>
      <c r="AB41" s="515"/>
      <c r="AC41" s="515"/>
      <c r="AD41" s="515"/>
      <c r="AE41" s="515"/>
      <c r="AF41" s="515"/>
      <c r="AG41" s="515"/>
      <c r="AH41" s="515"/>
      <c r="AI41" s="515"/>
      <c r="AJ41" s="515"/>
      <c r="AK41" s="515"/>
    </row>
    <row r="42" spans="1:37">
      <c r="A42" s="515"/>
      <c r="B42" s="515"/>
      <c r="C42" s="515"/>
      <c r="D42" s="515"/>
      <c r="E42" s="515"/>
      <c r="F42" s="515"/>
      <c r="G42" s="515"/>
      <c r="H42" s="515"/>
      <c r="I42" s="515"/>
      <c r="J42" s="515"/>
      <c r="K42" s="515"/>
      <c r="L42" s="515"/>
      <c r="M42" s="515"/>
      <c r="N42" s="515"/>
      <c r="O42" s="515"/>
      <c r="P42" s="515"/>
      <c r="Q42" s="515"/>
      <c r="R42" s="515"/>
      <c r="S42" s="515"/>
      <c r="T42" s="515"/>
      <c r="U42" s="515"/>
      <c r="V42" s="515"/>
      <c r="W42" s="515"/>
      <c r="X42" s="515"/>
      <c r="Y42" s="515"/>
      <c r="Z42" s="515"/>
      <c r="AA42" s="515"/>
      <c r="AB42" s="515"/>
      <c r="AC42" s="515"/>
      <c r="AD42" s="515"/>
      <c r="AE42" s="515"/>
      <c r="AF42" s="515"/>
      <c r="AG42" s="515"/>
      <c r="AH42" s="515"/>
      <c r="AI42" s="515"/>
      <c r="AJ42" s="515"/>
      <c r="AK42" s="515"/>
    </row>
    <row r="43" spans="1:37">
      <c r="A43" s="515"/>
      <c r="B43" s="515"/>
      <c r="C43" s="515"/>
      <c r="D43" s="515"/>
      <c r="E43" s="515"/>
      <c r="F43" s="515"/>
      <c r="G43" s="515"/>
      <c r="H43" s="515"/>
      <c r="I43" s="515"/>
      <c r="J43" s="515"/>
      <c r="K43" s="515"/>
      <c r="L43" s="515"/>
      <c r="M43" s="515"/>
      <c r="N43" s="515"/>
      <c r="O43" s="515"/>
      <c r="P43" s="515"/>
      <c r="Q43" s="515"/>
      <c r="R43" s="515"/>
      <c r="S43" s="515"/>
      <c r="T43" s="515"/>
      <c r="U43" s="515"/>
      <c r="V43" s="515"/>
      <c r="W43" s="515"/>
      <c r="X43" s="515"/>
      <c r="Y43" s="515"/>
      <c r="Z43" s="515"/>
      <c r="AA43" s="515"/>
      <c r="AB43" s="515"/>
      <c r="AC43" s="515"/>
      <c r="AD43" s="515"/>
      <c r="AE43" s="515"/>
      <c r="AF43" s="515"/>
      <c r="AG43" s="515"/>
      <c r="AH43" s="515"/>
      <c r="AI43" s="515"/>
      <c r="AJ43" s="515"/>
      <c r="AK43" s="515"/>
    </row>
    <row r="44" spans="1:37">
      <c r="A44" s="515"/>
      <c r="B44" s="515"/>
      <c r="C44" s="515"/>
      <c r="D44" s="515"/>
      <c r="E44" s="515"/>
      <c r="F44" s="515"/>
      <c r="G44" s="515"/>
      <c r="H44" s="515"/>
      <c r="I44" s="515"/>
      <c r="J44" s="515"/>
      <c r="K44" s="515"/>
      <c r="L44" s="515"/>
      <c r="M44" s="515"/>
      <c r="N44" s="515"/>
      <c r="O44" s="515"/>
      <c r="P44" s="515"/>
      <c r="Q44" s="515"/>
      <c r="R44" s="515"/>
      <c r="S44" s="515"/>
      <c r="T44" s="515"/>
      <c r="U44" s="515"/>
      <c r="V44" s="515"/>
      <c r="W44" s="515"/>
      <c r="X44" s="515"/>
      <c r="Y44" s="515"/>
      <c r="Z44" s="515"/>
      <c r="AA44" s="515"/>
      <c r="AB44" s="515"/>
      <c r="AC44" s="515"/>
      <c r="AD44" s="515"/>
      <c r="AE44" s="515"/>
      <c r="AF44" s="515"/>
      <c r="AG44" s="515"/>
      <c r="AH44" s="515"/>
      <c r="AI44" s="515"/>
      <c r="AJ44" s="515"/>
      <c r="AK44" s="515"/>
    </row>
    <row r="45" spans="1:37">
      <c r="A45" s="515"/>
      <c r="B45" s="515"/>
      <c r="C45" s="515"/>
      <c r="D45" s="515"/>
      <c r="E45" s="515"/>
      <c r="F45" s="515"/>
      <c r="G45" s="515"/>
      <c r="H45" s="515"/>
      <c r="I45" s="515"/>
      <c r="J45" s="515"/>
      <c r="K45" s="515"/>
      <c r="L45" s="515"/>
      <c r="M45" s="515"/>
      <c r="N45" s="515"/>
      <c r="O45" s="515"/>
      <c r="P45" s="515"/>
      <c r="Q45" s="515"/>
      <c r="R45" s="515"/>
      <c r="S45" s="515"/>
      <c r="T45" s="515"/>
      <c r="U45" s="515"/>
      <c r="V45" s="515"/>
      <c r="W45" s="515"/>
      <c r="X45" s="515"/>
      <c r="Y45" s="515"/>
      <c r="Z45" s="515"/>
      <c r="AA45" s="515"/>
      <c r="AB45" s="515"/>
      <c r="AC45" s="515"/>
      <c r="AD45" s="515"/>
      <c r="AE45" s="515"/>
      <c r="AF45" s="515"/>
      <c r="AG45" s="515"/>
      <c r="AH45" s="515"/>
      <c r="AI45" s="515"/>
      <c r="AJ45" s="515"/>
      <c r="AK45" s="515"/>
    </row>
    <row r="46" spans="1:37">
      <c r="A46" s="515"/>
      <c r="B46" s="515"/>
      <c r="C46" s="515"/>
      <c r="D46" s="515"/>
      <c r="E46" s="515"/>
      <c r="F46" s="515"/>
      <c r="G46" s="515"/>
      <c r="H46" s="515"/>
      <c r="I46" s="515"/>
      <c r="J46" s="515"/>
      <c r="K46" s="515"/>
      <c r="L46" s="515"/>
      <c r="M46" s="515"/>
      <c r="N46" s="515"/>
      <c r="O46" s="515"/>
      <c r="P46" s="515"/>
      <c r="Q46" s="515"/>
      <c r="R46" s="515"/>
      <c r="S46" s="515"/>
      <c r="T46" s="515"/>
      <c r="U46" s="515"/>
      <c r="V46" s="515"/>
      <c r="W46" s="515"/>
      <c r="X46" s="515"/>
      <c r="Y46" s="515"/>
      <c r="Z46" s="515"/>
      <c r="AA46" s="515"/>
      <c r="AB46" s="515"/>
      <c r="AC46" s="515"/>
      <c r="AD46" s="515"/>
      <c r="AE46" s="515"/>
      <c r="AF46" s="515"/>
      <c r="AG46" s="515"/>
      <c r="AH46" s="515"/>
      <c r="AI46" s="515"/>
      <c r="AJ46" s="515"/>
      <c r="AK46" s="515"/>
    </row>
    <row r="47" spans="1:37">
      <c r="A47" s="515"/>
      <c r="B47" s="515"/>
      <c r="C47" s="515"/>
      <c r="D47" s="515"/>
      <c r="E47" s="515"/>
      <c r="F47" s="515"/>
      <c r="G47" s="515"/>
      <c r="H47" s="515"/>
      <c r="I47" s="515"/>
      <c r="J47" s="515"/>
      <c r="K47" s="515"/>
      <c r="L47" s="515"/>
      <c r="M47" s="515"/>
      <c r="N47" s="515"/>
      <c r="O47" s="515"/>
      <c r="P47" s="515"/>
      <c r="Q47" s="515"/>
      <c r="R47" s="515"/>
      <c r="S47" s="515"/>
      <c r="T47" s="515"/>
      <c r="U47" s="515"/>
      <c r="V47" s="515"/>
      <c r="W47" s="515"/>
      <c r="X47" s="515"/>
      <c r="Y47" s="515"/>
      <c r="Z47" s="515"/>
      <c r="AA47" s="515"/>
      <c r="AB47" s="515"/>
      <c r="AC47" s="515"/>
      <c r="AD47" s="515"/>
      <c r="AE47" s="515"/>
      <c r="AF47" s="515"/>
      <c r="AG47" s="515"/>
      <c r="AH47" s="515"/>
      <c r="AI47" s="515"/>
      <c r="AJ47" s="515"/>
      <c r="AK47" s="515"/>
    </row>
    <row r="48" spans="1:37">
      <c r="A48" s="515"/>
      <c r="B48" s="515"/>
      <c r="C48" s="515"/>
      <c r="D48" s="515"/>
      <c r="E48" s="515"/>
      <c r="F48" s="515"/>
      <c r="G48" s="515"/>
      <c r="H48" s="515"/>
      <c r="I48" s="515"/>
      <c r="J48" s="515"/>
      <c r="K48" s="515"/>
      <c r="L48" s="515"/>
      <c r="M48" s="515"/>
      <c r="N48" s="515"/>
      <c r="O48" s="515"/>
      <c r="P48" s="515"/>
      <c r="Q48" s="515"/>
      <c r="R48" s="515"/>
      <c r="S48" s="515"/>
      <c r="T48" s="515"/>
      <c r="U48" s="515"/>
      <c r="V48" s="515"/>
      <c r="W48" s="515"/>
      <c r="X48" s="515"/>
      <c r="Y48" s="515"/>
      <c r="Z48" s="515"/>
      <c r="AA48" s="515"/>
      <c r="AB48" s="515"/>
      <c r="AC48" s="515"/>
      <c r="AD48" s="515"/>
      <c r="AE48" s="515"/>
      <c r="AF48" s="515"/>
      <c r="AG48" s="515"/>
      <c r="AH48" s="515"/>
      <c r="AI48" s="515"/>
      <c r="AJ48" s="515"/>
      <c r="AK48" s="515"/>
    </row>
    <row r="49" spans="1:37">
      <c r="A49" s="515"/>
      <c r="B49" s="515"/>
      <c r="C49" s="515"/>
      <c r="D49" s="515"/>
      <c r="E49" s="515"/>
      <c r="F49" s="515"/>
      <c r="G49" s="515"/>
      <c r="H49" s="515"/>
      <c r="I49" s="515"/>
      <c r="J49" s="515"/>
      <c r="K49" s="515"/>
      <c r="L49" s="515"/>
      <c r="M49" s="515"/>
      <c r="N49" s="515"/>
      <c r="O49" s="515"/>
      <c r="P49" s="515"/>
      <c r="Q49" s="515"/>
      <c r="R49" s="515"/>
      <c r="S49" s="515"/>
      <c r="T49" s="515"/>
      <c r="U49" s="515"/>
      <c r="V49" s="515"/>
      <c r="W49" s="515"/>
      <c r="X49" s="515"/>
      <c r="Y49" s="515"/>
      <c r="Z49" s="515"/>
      <c r="AA49" s="515"/>
      <c r="AB49" s="515"/>
      <c r="AC49" s="515"/>
      <c r="AD49" s="515"/>
      <c r="AE49" s="515"/>
      <c r="AF49" s="515"/>
      <c r="AG49" s="515"/>
      <c r="AH49" s="515"/>
      <c r="AI49" s="515"/>
      <c r="AJ49" s="515"/>
      <c r="AK49" s="515"/>
    </row>
    <row r="50" spans="1:37">
      <c r="A50" s="515"/>
      <c r="B50" s="515"/>
      <c r="C50" s="515"/>
      <c r="D50" s="515"/>
      <c r="E50" s="515"/>
      <c r="F50" s="515"/>
      <c r="G50" s="515"/>
      <c r="H50" s="515"/>
      <c r="I50" s="515"/>
      <c r="J50" s="515"/>
      <c r="K50" s="515"/>
      <c r="L50" s="515"/>
      <c r="M50" s="515"/>
      <c r="N50" s="515"/>
      <c r="O50" s="515"/>
      <c r="P50" s="515"/>
      <c r="Q50" s="515"/>
      <c r="R50" s="515"/>
      <c r="S50" s="515"/>
      <c r="T50" s="515"/>
      <c r="U50" s="515"/>
      <c r="V50" s="515"/>
      <c r="W50" s="515"/>
      <c r="X50" s="515"/>
      <c r="Y50" s="515"/>
      <c r="Z50" s="515"/>
      <c r="AA50" s="515"/>
      <c r="AB50" s="515"/>
      <c r="AC50" s="515"/>
      <c r="AD50" s="515"/>
      <c r="AE50" s="515"/>
      <c r="AF50" s="515"/>
      <c r="AG50" s="515"/>
      <c r="AH50" s="515"/>
      <c r="AI50" s="515"/>
      <c r="AJ50" s="515"/>
      <c r="AK50" s="515"/>
    </row>
    <row r="51" spans="1:37">
      <c r="A51" s="515"/>
      <c r="B51" s="515"/>
      <c r="C51" s="515"/>
      <c r="D51" s="515"/>
      <c r="E51" s="515"/>
      <c r="F51" s="515"/>
      <c r="G51" s="515"/>
      <c r="H51" s="515"/>
      <c r="I51" s="515"/>
      <c r="J51" s="515"/>
      <c r="K51" s="515"/>
      <c r="L51" s="515"/>
      <c r="M51" s="515"/>
      <c r="N51" s="515"/>
      <c r="O51" s="515"/>
      <c r="P51" s="515"/>
      <c r="Q51" s="515"/>
      <c r="R51" s="515"/>
      <c r="S51" s="515"/>
      <c r="T51" s="515"/>
      <c r="U51" s="515"/>
      <c r="V51" s="515"/>
      <c r="W51" s="515"/>
      <c r="X51" s="515"/>
      <c r="Y51" s="515"/>
      <c r="Z51" s="515"/>
      <c r="AA51" s="515"/>
      <c r="AB51" s="515"/>
      <c r="AC51" s="515"/>
      <c r="AD51" s="515"/>
      <c r="AE51" s="515"/>
      <c r="AF51" s="515"/>
      <c r="AG51" s="515"/>
      <c r="AH51" s="515"/>
      <c r="AI51" s="515"/>
      <c r="AJ51" s="515"/>
      <c r="AK51" s="515"/>
    </row>
    <row r="52" spans="1:37">
      <c r="A52" s="515"/>
      <c r="B52" s="515"/>
      <c r="C52" s="515"/>
      <c r="D52" s="515"/>
      <c r="E52" s="515"/>
      <c r="F52" s="515"/>
      <c r="G52" s="515"/>
      <c r="H52" s="515"/>
      <c r="I52" s="515"/>
      <c r="J52" s="515"/>
      <c r="K52" s="515"/>
      <c r="L52" s="515"/>
      <c r="M52" s="515"/>
      <c r="N52" s="515"/>
      <c r="O52" s="515"/>
      <c r="P52" s="515"/>
      <c r="Q52" s="515"/>
      <c r="R52" s="515"/>
      <c r="S52" s="515"/>
      <c r="T52" s="515"/>
      <c r="U52" s="515"/>
      <c r="V52" s="515"/>
      <c r="W52" s="515"/>
      <c r="X52" s="515"/>
      <c r="Y52" s="515"/>
      <c r="Z52" s="515"/>
      <c r="AA52" s="515"/>
      <c r="AB52" s="515"/>
      <c r="AC52" s="515"/>
      <c r="AD52" s="515"/>
      <c r="AE52" s="515"/>
      <c r="AF52" s="515"/>
      <c r="AG52" s="515"/>
      <c r="AH52" s="515"/>
      <c r="AI52" s="515"/>
      <c r="AJ52" s="515"/>
      <c r="AK52" s="515"/>
    </row>
    <row r="53" spans="1:37">
      <c r="A53" s="515"/>
      <c r="B53" s="515"/>
      <c r="C53" s="515"/>
      <c r="D53" s="515"/>
      <c r="E53" s="515"/>
      <c r="F53" s="515"/>
      <c r="G53" s="515"/>
      <c r="H53" s="515"/>
      <c r="I53" s="515"/>
      <c r="J53" s="515"/>
      <c r="K53" s="515"/>
      <c r="L53" s="515"/>
      <c r="M53" s="515"/>
      <c r="N53" s="515"/>
      <c r="O53" s="515"/>
      <c r="P53" s="515"/>
      <c r="Q53" s="515"/>
      <c r="R53" s="515"/>
      <c r="S53" s="515"/>
      <c r="T53" s="515"/>
      <c r="U53" s="515"/>
      <c r="V53" s="515"/>
      <c r="W53" s="515"/>
      <c r="X53" s="515"/>
      <c r="Y53" s="515"/>
      <c r="Z53" s="515"/>
      <c r="AA53" s="515"/>
      <c r="AB53" s="515"/>
      <c r="AC53" s="515"/>
      <c r="AD53" s="515"/>
      <c r="AE53" s="515"/>
      <c r="AF53" s="515"/>
      <c r="AG53" s="515"/>
      <c r="AH53" s="515"/>
      <c r="AI53" s="515"/>
      <c r="AJ53" s="515"/>
      <c r="AK53" s="515"/>
    </row>
    <row r="54" spans="1:37">
      <c r="A54" s="515"/>
      <c r="B54" s="515"/>
      <c r="C54" s="515"/>
      <c r="D54" s="515"/>
      <c r="E54" s="515"/>
      <c r="F54" s="515"/>
      <c r="G54" s="515"/>
      <c r="H54" s="515"/>
      <c r="I54" s="515"/>
      <c r="J54" s="515"/>
      <c r="K54" s="515"/>
      <c r="L54" s="515"/>
      <c r="M54" s="515"/>
      <c r="N54" s="515"/>
      <c r="O54" s="515"/>
      <c r="P54" s="515"/>
      <c r="Q54" s="515"/>
      <c r="R54" s="515"/>
      <c r="S54" s="515"/>
      <c r="T54" s="515"/>
      <c r="U54" s="515"/>
      <c r="V54" s="515"/>
      <c r="W54" s="515"/>
      <c r="X54" s="515"/>
      <c r="Y54" s="515"/>
      <c r="Z54" s="515"/>
      <c r="AA54" s="515"/>
      <c r="AB54" s="515"/>
      <c r="AC54" s="515"/>
      <c r="AD54" s="515"/>
      <c r="AE54" s="515"/>
      <c r="AF54" s="515"/>
      <c r="AG54" s="515"/>
      <c r="AH54" s="515"/>
      <c r="AI54" s="515"/>
      <c r="AJ54" s="515"/>
      <c r="AK54" s="515"/>
    </row>
    <row r="55" spans="1:37">
      <c r="A55" s="515"/>
      <c r="B55" s="515"/>
      <c r="C55" s="515"/>
      <c r="D55" s="515"/>
      <c r="E55" s="515"/>
      <c r="F55" s="515"/>
      <c r="G55" s="515"/>
      <c r="H55" s="515"/>
      <c r="I55" s="515"/>
      <c r="J55" s="515"/>
      <c r="K55" s="515"/>
      <c r="L55" s="515"/>
      <c r="M55" s="515"/>
      <c r="N55" s="515"/>
      <c r="O55" s="515"/>
      <c r="P55" s="515"/>
      <c r="Q55" s="515"/>
      <c r="R55" s="515"/>
      <c r="S55" s="515"/>
      <c r="T55" s="515"/>
      <c r="U55" s="515"/>
      <c r="V55" s="515"/>
      <c r="W55" s="515"/>
      <c r="X55" s="515"/>
      <c r="Y55" s="515"/>
      <c r="Z55" s="515"/>
      <c r="AA55" s="515"/>
      <c r="AB55" s="515"/>
      <c r="AC55" s="515"/>
      <c r="AD55" s="515"/>
      <c r="AE55" s="515"/>
      <c r="AF55" s="515"/>
      <c r="AG55" s="515"/>
      <c r="AH55" s="515"/>
      <c r="AI55" s="515"/>
      <c r="AJ55" s="515"/>
      <c r="AK55" s="515"/>
    </row>
    <row r="56" spans="1:37">
      <c r="A56" s="515"/>
      <c r="B56" s="515"/>
      <c r="C56" s="515"/>
      <c r="D56" s="515"/>
      <c r="E56" s="515"/>
      <c r="F56" s="515"/>
      <c r="G56" s="515"/>
      <c r="H56" s="515"/>
      <c r="I56" s="515"/>
      <c r="J56" s="515"/>
      <c r="K56" s="515"/>
      <c r="L56" s="515"/>
      <c r="M56" s="515"/>
      <c r="N56" s="515"/>
      <c r="O56" s="515"/>
      <c r="P56" s="515"/>
      <c r="Q56" s="515"/>
      <c r="R56" s="515"/>
      <c r="S56" s="515"/>
      <c r="T56" s="515"/>
      <c r="U56" s="515"/>
      <c r="V56" s="515"/>
      <c r="W56" s="515"/>
      <c r="X56" s="515"/>
      <c r="Y56" s="515"/>
      <c r="Z56" s="515"/>
      <c r="AA56" s="515"/>
      <c r="AB56" s="515"/>
      <c r="AC56" s="515"/>
      <c r="AD56" s="515"/>
      <c r="AE56" s="515"/>
      <c r="AF56" s="515"/>
      <c r="AG56" s="515"/>
      <c r="AH56" s="515"/>
      <c r="AI56" s="515"/>
      <c r="AJ56" s="515"/>
      <c r="AK56" s="515"/>
    </row>
    <row r="57" spans="1:37">
      <c r="A57" s="515"/>
      <c r="B57" s="515"/>
      <c r="C57" s="515"/>
      <c r="D57" s="515"/>
      <c r="E57" s="515"/>
      <c r="F57" s="515"/>
      <c r="G57" s="515"/>
      <c r="H57" s="515"/>
      <c r="I57" s="515"/>
      <c r="J57" s="515"/>
      <c r="K57" s="515"/>
      <c r="L57" s="515"/>
      <c r="M57" s="515"/>
      <c r="N57" s="515"/>
      <c r="O57" s="515"/>
      <c r="P57" s="515"/>
      <c r="Q57" s="515"/>
      <c r="R57" s="515"/>
      <c r="S57" s="515"/>
      <c r="T57" s="515"/>
      <c r="U57" s="515"/>
      <c r="V57" s="515"/>
      <c r="W57" s="515"/>
      <c r="X57" s="515"/>
      <c r="Y57" s="515"/>
      <c r="Z57" s="515"/>
      <c r="AA57" s="515"/>
      <c r="AB57" s="515"/>
      <c r="AC57" s="515"/>
      <c r="AD57" s="515"/>
      <c r="AE57" s="515"/>
      <c r="AF57" s="515"/>
      <c r="AG57" s="515"/>
      <c r="AH57" s="515"/>
      <c r="AI57" s="515"/>
      <c r="AJ57" s="515"/>
      <c r="AK57" s="515"/>
    </row>
    <row r="58" spans="1:37">
      <c r="A58" s="515"/>
      <c r="B58" s="515"/>
      <c r="C58" s="515"/>
      <c r="D58" s="515"/>
      <c r="E58" s="515"/>
      <c r="F58" s="515"/>
      <c r="G58" s="515"/>
      <c r="H58" s="515"/>
      <c r="I58" s="515"/>
      <c r="J58" s="515"/>
      <c r="K58" s="515"/>
      <c r="L58" s="515"/>
      <c r="M58" s="515"/>
      <c r="N58" s="515"/>
      <c r="O58" s="515"/>
      <c r="P58" s="515"/>
      <c r="Q58" s="515"/>
      <c r="R58" s="515"/>
      <c r="S58" s="515"/>
      <c r="T58" s="515"/>
      <c r="U58" s="515"/>
      <c r="V58" s="515"/>
      <c r="W58" s="515"/>
      <c r="X58" s="515"/>
      <c r="Y58" s="515"/>
      <c r="Z58" s="515"/>
      <c r="AA58" s="515"/>
      <c r="AB58" s="515"/>
      <c r="AC58" s="515"/>
      <c r="AD58" s="515"/>
      <c r="AE58" s="515"/>
      <c r="AF58" s="515"/>
      <c r="AG58" s="515"/>
      <c r="AH58" s="515"/>
      <c r="AI58" s="515"/>
      <c r="AJ58" s="515"/>
      <c r="AK58" s="515"/>
    </row>
    <row r="59" spans="1:37">
      <c r="A59" s="515"/>
      <c r="B59" s="515"/>
      <c r="C59" s="515"/>
      <c r="D59" s="515"/>
      <c r="E59" s="515"/>
      <c r="F59" s="515"/>
      <c r="G59" s="515"/>
      <c r="H59" s="515"/>
      <c r="I59" s="515"/>
      <c r="J59" s="515"/>
      <c r="K59" s="515"/>
      <c r="L59" s="515"/>
      <c r="M59" s="515"/>
      <c r="N59" s="515"/>
      <c r="O59" s="515"/>
      <c r="P59" s="515"/>
      <c r="Q59" s="515"/>
      <c r="R59" s="515"/>
      <c r="S59" s="515"/>
      <c r="T59" s="515"/>
      <c r="U59" s="515"/>
      <c r="V59" s="515"/>
      <c r="W59" s="515"/>
      <c r="X59" s="515"/>
      <c r="Y59" s="515"/>
      <c r="Z59" s="515"/>
      <c r="AA59" s="515"/>
      <c r="AB59" s="515"/>
      <c r="AC59" s="515"/>
      <c r="AD59" s="515"/>
      <c r="AE59" s="515"/>
      <c r="AF59" s="515"/>
      <c r="AG59" s="515"/>
      <c r="AH59" s="515"/>
      <c r="AI59" s="515"/>
      <c r="AJ59" s="515"/>
      <c r="AK59" s="515"/>
    </row>
    <row r="60" spans="1:37">
      <c r="A60" s="515"/>
      <c r="B60" s="515"/>
      <c r="C60" s="515"/>
      <c r="D60" s="515"/>
      <c r="E60" s="515"/>
      <c r="F60" s="515"/>
      <c r="G60" s="515"/>
      <c r="H60" s="515"/>
      <c r="I60" s="515"/>
      <c r="J60" s="515"/>
      <c r="K60" s="515"/>
      <c r="L60" s="515"/>
      <c r="M60" s="515"/>
      <c r="N60" s="515"/>
      <c r="O60" s="515"/>
      <c r="P60" s="515"/>
      <c r="Q60" s="515"/>
      <c r="R60" s="515"/>
      <c r="S60" s="515"/>
      <c r="T60" s="515"/>
      <c r="U60" s="515"/>
      <c r="V60" s="515"/>
      <c r="W60" s="515"/>
      <c r="X60" s="515"/>
      <c r="Y60" s="515"/>
      <c r="Z60" s="515"/>
      <c r="AA60" s="515"/>
      <c r="AB60" s="515"/>
      <c r="AC60" s="515"/>
      <c r="AD60" s="515"/>
      <c r="AE60" s="515"/>
      <c r="AF60" s="515"/>
      <c r="AG60" s="515"/>
      <c r="AH60" s="515"/>
      <c r="AI60" s="515"/>
      <c r="AJ60" s="515"/>
      <c r="AK60" s="515"/>
    </row>
    <row r="61" spans="1:37">
      <c r="A61" s="515"/>
      <c r="B61" s="515"/>
      <c r="C61" s="515"/>
      <c r="D61" s="515"/>
      <c r="E61" s="515"/>
      <c r="F61" s="515"/>
      <c r="G61" s="515"/>
      <c r="H61" s="515"/>
      <c r="I61" s="515"/>
      <c r="J61" s="515"/>
      <c r="K61" s="515"/>
      <c r="L61" s="515"/>
      <c r="M61" s="515"/>
      <c r="N61" s="515"/>
      <c r="O61" s="515"/>
      <c r="P61" s="515"/>
      <c r="Q61" s="515"/>
      <c r="R61" s="515"/>
      <c r="S61" s="515"/>
      <c r="T61" s="515"/>
      <c r="U61" s="515"/>
      <c r="V61" s="515"/>
      <c r="W61" s="515"/>
      <c r="X61" s="515"/>
      <c r="Y61" s="515"/>
      <c r="Z61" s="515"/>
      <c r="AA61" s="515"/>
      <c r="AB61" s="515"/>
      <c r="AC61" s="515"/>
      <c r="AD61" s="515"/>
      <c r="AE61" s="515"/>
      <c r="AF61" s="515"/>
      <c r="AG61" s="515"/>
      <c r="AH61" s="515"/>
      <c r="AI61" s="515"/>
      <c r="AJ61" s="515"/>
      <c r="AK61" s="515"/>
    </row>
    <row r="62" spans="1:37">
      <c r="A62" s="515"/>
      <c r="B62" s="515"/>
      <c r="C62" s="515"/>
      <c r="D62" s="515"/>
      <c r="E62" s="515"/>
      <c r="F62" s="515"/>
      <c r="G62" s="515"/>
      <c r="H62" s="515"/>
      <c r="I62" s="515"/>
      <c r="J62" s="515"/>
      <c r="K62" s="515"/>
      <c r="L62" s="515"/>
      <c r="M62" s="515"/>
      <c r="N62" s="515"/>
      <c r="O62" s="515"/>
      <c r="P62" s="515"/>
      <c r="Q62" s="515"/>
      <c r="R62" s="515"/>
      <c r="S62" s="515"/>
      <c r="T62" s="515"/>
      <c r="U62" s="515"/>
      <c r="V62" s="515"/>
      <c r="W62" s="515"/>
      <c r="X62" s="515"/>
      <c r="Y62" s="515"/>
      <c r="Z62" s="515"/>
      <c r="AA62" s="515"/>
      <c r="AB62" s="515"/>
      <c r="AC62" s="515"/>
      <c r="AD62" s="515"/>
      <c r="AE62" s="515"/>
      <c r="AF62" s="515"/>
      <c r="AG62" s="515"/>
      <c r="AH62" s="515"/>
      <c r="AI62" s="515"/>
      <c r="AJ62" s="515"/>
      <c r="AK62" s="515"/>
    </row>
    <row r="63" spans="1:37">
      <c r="A63" s="515"/>
      <c r="B63" s="515"/>
      <c r="C63" s="515"/>
      <c r="D63" s="515"/>
      <c r="E63" s="515"/>
      <c r="F63" s="515"/>
      <c r="G63" s="515"/>
      <c r="H63" s="515"/>
      <c r="I63" s="515"/>
      <c r="J63" s="515"/>
      <c r="K63" s="515"/>
      <c r="L63" s="515"/>
      <c r="M63" s="515"/>
      <c r="N63" s="515"/>
      <c r="O63" s="515"/>
      <c r="P63" s="515"/>
      <c r="Q63" s="515"/>
      <c r="R63" s="515"/>
      <c r="S63" s="515"/>
      <c r="T63" s="515"/>
      <c r="U63" s="515"/>
      <c r="V63" s="515"/>
      <c r="W63" s="515"/>
      <c r="X63" s="515"/>
      <c r="Y63" s="515"/>
      <c r="Z63" s="515"/>
      <c r="AA63" s="515"/>
      <c r="AB63" s="515"/>
      <c r="AC63" s="515"/>
      <c r="AD63" s="515"/>
      <c r="AE63" s="515"/>
      <c r="AF63" s="515"/>
      <c r="AG63" s="515"/>
      <c r="AH63" s="515"/>
      <c r="AI63" s="515"/>
      <c r="AJ63" s="515"/>
      <c r="AK63" s="515"/>
    </row>
    <row r="64" spans="1:37">
      <c r="A64" s="515"/>
      <c r="B64" s="515"/>
      <c r="C64" s="515"/>
      <c r="D64" s="515"/>
      <c r="E64" s="515"/>
      <c r="F64" s="515"/>
      <c r="G64" s="515"/>
      <c r="H64" s="515"/>
      <c r="I64" s="515"/>
      <c r="J64" s="515"/>
      <c r="K64" s="515"/>
      <c r="L64" s="515"/>
      <c r="M64" s="515"/>
      <c r="N64" s="515"/>
      <c r="O64" s="515"/>
      <c r="P64" s="515"/>
      <c r="Q64" s="515"/>
      <c r="R64" s="515"/>
      <c r="S64" s="515"/>
      <c r="T64" s="515"/>
      <c r="U64" s="515"/>
      <c r="V64" s="515"/>
      <c r="W64" s="515"/>
      <c r="X64" s="515"/>
      <c r="Y64" s="515"/>
      <c r="Z64" s="515"/>
      <c r="AA64" s="515"/>
      <c r="AB64" s="515"/>
      <c r="AC64" s="515"/>
      <c r="AD64" s="515"/>
      <c r="AE64" s="515"/>
      <c r="AF64" s="515"/>
      <c r="AG64" s="515"/>
      <c r="AH64" s="515"/>
      <c r="AI64" s="515"/>
      <c r="AJ64" s="515"/>
      <c r="AK64" s="515"/>
    </row>
    <row r="65" spans="1:37">
      <c r="A65" s="515"/>
      <c r="B65" s="515"/>
      <c r="C65" s="515"/>
      <c r="D65" s="515"/>
      <c r="E65" s="515"/>
      <c r="F65" s="515"/>
      <c r="G65" s="515"/>
      <c r="H65" s="515"/>
      <c r="I65" s="515"/>
      <c r="J65" s="515"/>
      <c r="K65" s="515"/>
      <c r="L65" s="515"/>
      <c r="M65" s="515"/>
      <c r="N65" s="515"/>
      <c r="O65" s="515"/>
      <c r="P65" s="515"/>
      <c r="Q65" s="515"/>
      <c r="R65" s="515"/>
      <c r="S65" s="515"/>
      <c r="T65" s="515"/>
      <c r="U65" s="515"/>
      <c r="V65" s="515"/>
      <c r="W65" s="515"/>
      <c r="X65" s="515"/>
      <c r="Y65" s="515"/>
      <c r="Z65" s="515"/>
      <c r="AA65" s="515"/>
      <c r="AB65" s="515"/>
      <c r="AC65" s="515"/>
      <c r="AD65" s="515"/>
      <c r="AE65" s="515"/>
      <c r="AF65" s="515"/>
      <c r="AG65" s="515"/>
      <c r="AH65" s="515"/>
      <c r="AI65" s="515"/>
      <c r="AJ65" s="515"/>
      <c r="AK65" s="515"/>
    </row>
    <row r="66" spans="1:37">
      <c r="A66" s="515"/>
      <c r="B66" s="515"/>
      <c r="C66" s="515"/>
      <c r="D66" s="515"/>
      <c r="E66" s="515"/>
      <c r="F66" s="515"/>
      <c r="G66" s="515"/>
      <c r="H66" s="515"/>
      <c r="I66" s="515"/>
      <c r="J66" s="515"/>
      <c r="K66" s="515"/>
      <c r="L66" s="515"/>
      <c r="M66" s="515"/>
      <c r="N66" s="515"/>
      <c r="O66" s="515"/>
      <c r="P66" s="515"/>
      <c r="Q66" s="515"/>
      <c r="R66" s="515"/>
      <c r="S66" s="515"/>
      <c r="T66" s="515"/>
      <c r="U66" s="515"/>
      <c r="V66" s="515"/>
      <c r="W66" s="515"/>
      <c r="X66" s="515"/>
      <c r="Y66" s="515"/>
      <c r="Z66" s="515"/>
      <c r="AA66" s="515"/>
      <c r="AB66" s="515"/>
      <c r="AC66" s="515"/>
      <c r="AD66" s="515"/>
      <c r="AE66" s="515"/>
      <c r="AF66" s="515"/>
      <c r="AG66" s="515"/>
      <c r="AH66" s="515"/>
      <c r="AI66" s="515"/>
      <c r="AJ66" s="515"/>
      <c r="AK66" s="515"/>
    </row>
    <row r="67" spans="1:37">
      <c r="A67" s="515"/>
      <c r="B67" s="515"/>
      <c r="C67" s="515"/>
      <c r="D67" s="515"/>
      <c r="E67" s="515"/>
      <c r="F67" s="515"/>
      <c r="G67" s="515"/>
      <c r="H67" s="515"/>
      <c r="I67" s="515"/>
      <c r="J67" s="515"/>
      <c r="K67" s="515"/>
      <c r="L67" s="515"/>
      <c r="M67" s="515"/>
      <c r="N67" s="515"/>
      <c r="O67" s="515"/>
      <c r="P67" s="515"/>
      <c r="Q67" s="515"/>
      <c r="R67" s="515"/>
      <c r="S67" s="515"/>
      <c r="T67" s="515"/>
      <c r="U67" s="515"/>
      <c r="V67" s="515"/>
      <c r="W67" s="515"/>
      <c r="X67" s="515"/>
      <c r="Y67" s="515"/>
      <c r="Z67" s="515"/>
      <c r="AA67" s="515"/>
      <c r="AB67" s="515"/>
      <c r="AC67" s="515"/>
      <c r="AD67" s="515"/>
      <c r="AE67" s="515"/>
      <c r="AF67" s="515"/>
      <c r="AG67" s="515"/>
      <c r="AH67" s="515"/>
      <c r="AI67" s="515"/>
      <c r="AJ67" s="515"/>
      <c r="AK67" s="515"/>
    </row>
    <row r="68" spans="1:37">
      <c r="A68" s="515"/>
      <c r="B68" s="515"/>
      <c r="C68" s="515"/>
      <c r="D68" s="515"/>
      <c r="E68" s="515"/>
      <c r="F68" s="515"/>
      <c r="G68" s="515"/>
      <c r="H68" s="515"/>
      <c r="I68" s="515"/>
      <c r="J68" s="515"/>
      <c r="K68" s="515"/>
      <c r="L68" s="515"/>
      <c r="M68" s="515"/>
      <c r="N68" s="515"/>
      <c r="O68" s="515"/>
      <c r="P68" s="515"/>
      <c r="Q68" s="515"/>
      <c r="R68" s="515"/>
      <c r="S68" s="515"/>
      <c r="T68" s="515"/>
      <c r="U68" s="515"/>
      <c r="V68" s="515"/>
      <c r="W68" s="515"/>
      <c r="X68" s="515"/>
      <c r="Y68" s="515"/>
      <c r="Z68" s="515"/>
      <c r="AA68" s="515"/>
      <c r="AB68" s="515"/>
      <c r="AC68" s="515"/>
      <c r="AD68" s="515"/>
      <c r="AE68" s="515"/>
      <c r="AF68" s="515"/>
      <c r="AG68" s="515"/>
      <c r="AH68" s="515"/>
      <c r="AI68" s="515"/>
      <c r="AJ68" s="515"/>
      <c r="AK68" s="515"/>
    </row>
    <row r="69" spans="1:37">
      <c r="A69" s="515"/>
      <c r="B69" s="515"/>
      <c r="C69" s="515"/>
      <c r="D69" s="515"/>
      <c r="E69" s="515"/>
      <c r="F69" s="515"/>
      <c r="G69" s="515"/>
      <c r="H69" s="515"/>
      <c r="I69" s="515"/>
      <c r="J69" s="515"/>
      <c r="K69" s="515"/>
      <c r="L69" s="515"/>
      <c r="M69" s="515"/>
      <c r="N69" s="515"/>
      <c r="O69" s="515"/>
      <c r="P69" s="515"/>
      <c r="Q69" s="515"/>
      <c r="R69" s="515"/>
      <c r="S69" s="515"/>
      <c r="T69" s="515"/>
      <c r="U69" s="515"/>
      <c r="V69" s="515"/>
      <c r="W69" s="515"/>
      <c r="X69" s="515"/>
      <c r="Y69" s="515"/>
      <c r="Z69" s="515"/>
      <c r="AA69" s="515"/>
      <c r="AB69" s="515"/>
      <c r="AC69" s="515"/>
      <c r="AD69" s="515"/>
      <c r="AE69" s="515"/>
      <c r="AF69" s="515"/>
      <c r="AG69" s="515"/>
      <c r="AH69" s="515"/>
      <c r="AI69" s="515"/>
      <c r="AJ69" s="515"/>
      <c r="AK69" s="515"/>
    </row>
    <row r="70" spans="1:37">
      <c r="A70" s="515"/>
      <c r="B70" s="515"/>
      <c r="C70" s="515"/>
      <c r="D70" s="515"/>
      <c r="E70" s="515"/>
      <c r="F70" s="515"/>
      <c r="G70" s="515"/>
      <c r="H70" s="515"/>
      <c r="I70" s="515"/>
      <c r="J70" s="515"/>
      <c r="K70" s="515"/>
      <c r="L70" s="515"/>
      <c r="M70" s="515"/>
      <c r="N70" s="515"/>
      <c r="O70" s="515"/>
      <c r="P70" s="515"/>
      <c r="Q70" s="515"/>
      <c r="R70" s="515"/>
      <c r="S70" s="515"/>
      <c r="T70" s="515"/>
      <c r="U70" s="515"/>
      <c r="V70" s="515"/>
      <c r="W70" s="515"/>
      <c r="X70" s="515"/>
      <c r="Y70" s="515"/>
      <c r="Z70" s="515"/>
      <c r="AA70" s="515"/>
      <c r="AB70" s="515"/>
      <c r="AC70" s="515"/>
      <c r="AD70" s="515"/>
      <c r="AE70" s="515"/>
      <c r="AF70" s="515"/>
      <c r="AG70" s="515"/>
      <c r="AH70" s="515"/>
      <c r="AI70" s="515"/>
      <c r="AJ70" s="515"/>
      <c r="AK70" s="515"/>
    </row>
    <row r="71" spans="1:37">
      <c r="A71" s="515"/>
      <c r="B71" s="515"/>
      <c r="C71" s="515"/>
      <c r="D71" s="515"/>
      <c r="E71" s="515"/>
      <c r="F71" s="515"/>
      <c r="G71" s="515"/>
      <c r="H71" s="515"/>
      <c r="I71" s="515"/>
      <c r="J71" s="515"/>
      <c r="K71" s="515"/>
      <c r="L71" s="515"/>
      <c r="M71" s="515"/>
      <c r="N71" s="515"/>
      <c r="O71" s="515"/>
      <c r="P71" s="515"/>
      <c r="Q71" s="515"/>
      <c r="R71" s="515"/>
      <c r="S71" s="515"/>
      <c r="T71" s="515"/>
      <c r="U71" s="515"/>
      <c r="V71" s="515"/>
      <c r="W71" s="515"/>
      <c r="X71" s="515"/>
      <c r="Y71" s="515"/>
      <c r="Z71" s="515"/>
      <c r="AA71" s="515"/>
      <c r="AB71" s="515"/>
      <c r="AC71" s="515"/>
      <c r="AD71" s="515"/>
      <c r="AE71" s="515"/>
      <c r="AF71" s="515"/>
      <c r="AG71" s="515"/>
      <c r="AH71" s="515"/>
      <c r="AI71" s="515"/>
      <c r="AJ71" s="515"/>
      <c r="AK71" s="515"/>
    </row>
    <row r="72" spans="1:37">
      <c r="A72" s="515"/>
      <c r="B72" s="515"/>
      <c r="C72" s="515"/>
      <c r="D72" s="515"/>
      <c r="E72" s="515"/>
      <c r="F72" s="515"/>
      <c r="G72" s="515"/>
      <c r="H72" s="515"/>
      <c r="I72" s="515"/>
      <c r="J72" s="515"/>
      <c r="K72" s="515"/>
      <c r="L72" s="515"/>
      <c r="M72" s="515"/>
      <c r="N72" s="515"/>
      <c r="O72" s="515"/>
      <c r="P72" s="515"/>
      <c r="Q72" s="515"/>
      <c r="R72" s="515"/>
      <c r="S72" s="515"/>
      <c r="T72" s="515"/>
      <c r="U72" s="515"/>
      <c r="V72" s="515"/>
      <c r="W72" s="515"/>
      <c r="X72" s="515"/>
      <c r="Y72" s="515"/>
      <c r="Z72" s="515"/>
      <c r="AA72" s="515"/>
      <c r="AB72" s="515"/>
      <c r="AC72" s="515"/>
      <c r="AD72" s="515"/>
      <c r="AE72" s="515"/>
      <c r="AF72" s="515"/>
      <c r="AG72" s="515"/>
      <c r="AH72" s="515"/>
      <c r="AI72" s="515"/>
      <c r="AJ72" s="515"/>
      <c r="AK72" s="515"/>
    </row>
    <row r="73" spans="1:37">
      <c r="A73" s="515"/>
      <c r="B73" s="515"/>
      <c r="C73" s="515"/>
      <c r="D73" s="515"/>
      <c r="E73" s="515"/>
      <c r="F73" s="515"/>
      <c r="G73" s="515"/>
      <c r="H73" s="515"/>
      <c r="I73" s="515"/>
      <c r="J73" s="515"/>
      <c r="K73" s="515"/>
      <c r="L73" s="515"/>
      <c r="M73" s="515"/>
      <c r="N73" s="515"/>
      <c r="O73" s="515"/>
      <c r="P73" s="515"/>
      <c r="Q73" s="515"/>
      <c r="R73" s="515"/>
      <c r="S73" s="515"/>
      <c r="T73" s="515"/>
      <c r="U73" s="515"/>
      <c r="V73" s="515"/>
      <c r="W73" s="515"/>
      <c r="X73" s="515"/>
      <c r="Y73" s="515"/>
      <c r="Z73" s="515"/>
      <c r="AA73" s="515"/>
      <c r="AB73" s="515"/>
      <c r="AC73" s="515"/>
      <c r="AD73" s="515"/>
      <c r="AE73" s="515"/>
      <c r="AF73" s="515"/>
      <c r="AG73" s="515"/>
      <c r="AH73" s="515"/>
      <c r="AI73" s="515"/>
      <c r="AJ73" s="515"/>
      <c r="AK73" s="515"/>
    </row>
    <row r="74" spans="1:37">
      <c r="A74" s="515"/>
      <c r="B74" s="515"/>
      <c r="C74" s="515"/>
      <c r="D74" s="515"/>
      <c r="E74" s="515"/>
      <c r="F74" s="515"/>
      <c r="G74" s="515"/>
      <c r="H74" s="515"/>
      <c r="I74" s="515"/>
      <c r="J74" s="515"/>
      <c r="K74" s="515"/>
      <c r="L74" s="515"/>
      <c r="M74" s="515"/>
      <c r="N74" s="515"/>
      <c r="O74" s="515"/>
      <c r="P74" s="515"/>
      <c r="Q74" s="515"/>
      <c r="R74" s="515"/>
      <c r="S74" s="515"/>
      <c r="T74" s="515"/>
      <c r="U74" s="515"/>
      <c r="V74" s="515"/>
      <c r="W74" s="515"/>
      <c r="X74" s="515"/>
      <c r="Y74" s="515"/>
      <c r="Z74" s="515"/>
      <c r="AA74" s="515"/>
      <c r="AB74" s="515"/>
      <c r="AC74" s="515"/>
      <c r="AD74" s="515"/>
      <c r="AE74" s="515"/>
      <c r="AF74" s="515"/>
      <c r="AG74" s="515"/>
      <c r="AH74" s="515"/>
      <c r="AI74" s="515"/>
      <c r="AJ74" s="515"/>
      <c r="AK74" s="515"/>
    </row>
    <row r="75" spans="1:37">
      <c r="A75" s="515"/>
      <c r="B75" s="515"/>
      <c r="C75" s="515"/>
      <c r="D75" s="515"/>
      <c r="E75" s="515"/>
      <c r="F75" s="515"/>
      <c r="G75" s="515"/>
      <c r="H75" s="515"/>
      <c r="I75" s="515"/>
      <c r="J75" s="515"/>
      <c r="K75" s="515"/>
      <c r="L75" s="515"/>
      <c r="M75" s="515"/>
      <c r="N75" s="515"/>
      <c r="O75" s="515"/>
      <c r="P75" s="515"/>
      <c r="Q75" s="515"/>
      <c r="R75" s="515"/>
      <c r="S75" s="515"/>
      <c r="T75" s="515"/>
      <c r="U75" s="515"/>
      <c r="V75" s="515"/>
      <c r="W75" s="515"/>
      <c r="X75" s="515"/>
      <c r="Y75" s="515"/>
      <c r="Z75" s="515"/>
      <c r="AA75" s="515"/>
      <c r="AB75" s="515"/>
      <c r="AC75" s="515"/>
      <c r="AD75" s="515"/>
      <c r="AE75" s="515"/>
      <c r="AF75" s="515"/>
      <c r="AG75" s="515"/>
      <c r="AH75" s="515"/>
      <c r="AI75" s="515"/>
      <c r="AJ75" s="515"/>
      <c r="AK75" s="515"/>
    </row>
    <row r="76" spans="1:37">
      <c r="A76" s="515"/>
      <c r="B76" s="515"/>
      <c r="C76" s="515"/>
      <c r="D76" s="515"/>
      <c r="E76" s="515"/>
      <c r="F76" s="515"/>
      <c r="G76" s="515"/>
      <c r="H76" s="515"/>
      <c r="I76" s="515"/>
      <c r="J76" s="515"/>
      <c r="K76" s="515"/>
      <c r="L76" s="515"/>
      <c r="M76" s="515"/>
      <c r="N76" s="515"/>
      <c r="O76" s="515"/>
      <c r="P76" s="515"/>
      <c r="Q76" s="515"/>
      <c r="R76" s="515"/>
      <c r="S76" s="515"/>
      <c r="T76" s="515"/>
      <c r="U76" s="515"/>
      <c r="V76" s="515"/>
      <c r="W76" s="515"/>
      <c r="X76" s="515"/>
      <c r="Y76" s="515"/>
      <c r="Z76" s="515"/>
      <c r="AA76" s="515"/>
      <c r="AB76" s="515"/>
      <c r="AC76" s="515"/>
      <c r="AD76" s="515"/>
      <c r="AE76" s="515"/>
      <c r="AF76" s="515"/>
      <c r="AG76" s="515"/>
      <c r="AH76" s="515"/>
      <c r="AI76" s="515"/>
      <c r="AJ76" s="515"/>
      <c r="AK76" s="515"/>
    </row>
    <row r="77" spans="1:37">
      <c r="A77" s="515"/>
      <c r="B77" s="515"/>
      <c r="C77" s="515"/>
      <c r="D77" s="515"/>
      <c r="E77" s="515"/>
      <c r="F77" s="515"/>
      <c r="G77" s="515"/>
      <c r="H77" s="515"/>
      <c r="I77" s="515"/>
      <c r="J77" s="515"/>
      <c r="K77" s="515"/>
      <c r="L77" s="515"/>
      <c r="M77" s="515"/>
      <c r="N77" s="515"/>
      <c r="O77" s="515"/>
      <c r="P77" s="515"/>
      <c r="Q77" s="515"/>
      <c r="R77" s="515"/>
      <c r="S77" s="515"/>
      <c r="T77" s="515"/>
      <c r="U77" s="515"/>
      <c r="V77" s="515"/>
      <c r="W77" s="515"/>
      <c r="X77" s="515"/>
      <c r="Y77" s="515"/>
      <c r="Z77" s="515"/>
      <c r="AA77" s="515"/>
      <c r="AB77" s="515"/>
      <c r="AC77" s="515"/>
      <c r="AD77" s="515"/>
      <c r="AE77" s="515"/>
      <c r="AF77" s="515"/>
      <c r="AG77" s="515"/>
      <c r="AH77" s="515"/>
      <c r="AI77" s="515"/>
      <c r="AJ77" s="515"/>
      <c r="AK77" s="515"/>
    </row>
    <row r="78" spans="1:37">
      <c r="A78" s="515"/>
      <c r="B78" s="515"/>
      <c r="C78" s="515"/>
      <c r="D78" s="515"/>
      <c r="E78" s="515"/>
      <c r="F78" s="515"/>
      <c r="G78" s="515"/>
      <c r="H78" s="515"/>
      <c r="I78" s="515"/>
      <c r="J78" s="515"/>
      <c r="K78" s="515"/>
      <c r="L78" s="515"/>
      <c r="M78" s="515"/>
      <c r="N78" s="515"/>
      <c r="O78" s="515"/>
      <c r="P78" s="515"/>
      <c r="Q78" s="515"/>
      <c r="R78" s="515"/>
      <c r="S78" s="515"/>
      <c r="T78" s="515"/>
      <c r="U78" s="515"/>
      <c r="V78" s="515"/>
      <c r="W78" s="515"/>
      <c r="X78" s="515"/>
      <c r="Y78" s="515"/>
      <c r="Z78" s="515"/>
      <c r="AA78" s="515"/>
      <c r="AB78" s="515"/>
      <c r="AC78" s="515"/>
      <c r="AD78" s="515"/>
      <c r="AE78" s="515"/>
      <c r="AF78" s="515"/>
      <c r="AG78" s="515"/>
      <c r="AH78" s="515"/>
      <c r="AI78" s="515"/>
      <c r="AJ78" s="515"/>
      <c r="AK78" s="515"/>
    </row>
    <row r="79" spans="1:37">
      <c r="A79" s="515"/>
      <c r="B79" s="515"/>
      <c r="C79" s="515"/>
      <c r="D79" s="515"/>
      <c r="E79" s="515"/>
      <c r="F79" s="515"/>
      <c r="G79" s="515"/>
      <c r="H79" s="515"/>
      <c r="I79" s="515"/>
      <c r="J79" s="515"/>
      <c r="K79" s="515"/>
      <c r="L79" s="515"/>
      <c r="M79" s="515"/>
      <c r="N79" s="515"/>
      <c r="O79" s="515"/>
      <c r="P79" s="515"/>
      <c r="Q79" s="515"/>
      <c r="R79" s="515"/>
      <c r="S79" s="515"/>
      <c r="T79" s="515"/>
      <c r="U79" s="515"/>
      <c r="V79" s="515"/>
      <c r="W79" s="515"/>
      <c r="X79" s="515"/>
      <c r="Y79" s="515"/>
      <c r="Z79" s="515"/>
      <c r="AA79" s="515"/>
      <c r="AB79" s="515"/>
      <c r="AC79" s="515"/>
      <c r="AD79" s="515"/>
      <c r="AE79" s="515"/>
      <c r="AF79" s="515"/>
      <c r="AG79" s="515"/>
      <c r="AH79" s="515"/>
      <c r="AI79" s="515"/>
      <c r="AJ79" s="515"/>
      <c r="AK79" s="515"/>
    </row>
    <row r="80" spans="1:37">
      <c r="A80" s="515"/>
      <c r="B80" s="515"/>
      <c r="C80" s="515"/>
      <c r="D80" s="515"/>
      <c r="E80" s="515"/>
      <c r="F80" s="515"/>
      <c r="G80" s="515"/>
      <c r="H80" s="515"/>
      <c r="I80" s="515"/>
      <c r="J80" s="515"/>
      <c r="K80" s="515"/>
      <c r="L80" s="515"/>
      <c r="M80" s="515"/>
      <c r="N80" s="515"/>
      <c r="O80" s="515"/>
      <c r="P80" s="515"/>
      <c r="Q80" s="515"/>
      <c r="R80" s="515"/>
      <c r="S80" s="515"/>
      <c r="T80" s="515"/>
      <c r="U80" s="515"/>
      <c r="V80" s="515"/>
      <c r="W80" s="515"/>
      <c r="X80" s="515"/>
      <c r="Y80" s="515"/>
      <c r="Z80" s="515"/>
      <c r="AA80" s="515"/>
      <c r="AB80" s="515"/>
      <c r="AC80" s="515"/>
      <c r="AD80" s="515"/>
      <c r="AE80" s="515"/>
      <c r="AF80" s="515"/>
      <c r="AG80" s="515"/>
      <c r="AH80" s="515"/>
      <c r="AI80" s="515"/>
      <c r="AJ80" s="515"/>
      <c r="AK80" s="515"/>
    </row>
    <row r="81" spans="1:37">
      <c r="A81" s="515"/>
      <c r="B81" s="515"/>
      <c r="C81" s="515"/>
      <c r="D81" s="515"/>
      <c r="E81" s="515"/>
      <c r="F81" s="515"/>
      <c r="G81" s="515"/>
      <c r="H81" s="515"/>
      <c r="I81" s="515"/>
      <c r="J81" s="515"/>
      <c r="K81" s="515"/>
      <c r="L81" s="515"/>
      <c r="M81" s="515"/>
      <c r="N81" s="515"/>
      <c r="O81" s="515"/>
      <c r="P81" s="515"/>
      <c r="Q81" s="515"/>
      <c r="R81" s="515"/>
      <c r="S81" s="515"/>
      <c r="T81" s="515"/>
      <c r="U81" s="515"/>
      <c r="V81" s="515"/>
      <c r="W81" s="515"/>
      <c r="X81" s="515"/>
      <c r="Y81" s="515"/>
      <c r="Z81" s="515"/>
      <c r="AA81" s="515"/>
      <c r="AB81" s="515"/>
      <c r="AC81" s="515"/>
      <c r="AD81" s="515"/>
      <c r="AE81" s="515"/>
      <c r="AF81" s="515"/>
      <c r="AG81" s="515"/>
      <c r="AH81" s="515"/>
      <c r="AI81" s="515"/>
      <c r="AJ81" s="515"/>
      <c r="AK81" s="515"/>
    </row>
    <row r="82" spans="1:37">
      <c r="A82" s="515"/>
      <c r="B82" s="515"/>
      <c r="C82" s="515"/>
      <c r="D82" s="515"/>
      <c r="E82" s="515"/>
      <c r="F82" s="515"/>
      <c r="G82" s="515"/>
      <c r="H82" s="515"/>
      <c r="I82" s="515"/>
      <c r="J82" s="515"/>
      <c r="K82" s="515"/>
      <c r="L82" s="515"/>
      <c r="M82" s="515"/>
      <c r="N82" s="515"/>
      <c r="O82" s="515"/>
      <c r="P82" s="515"/>
      <c r="Q82" s="515"/>
      <c r="R82" s="515"/>
      <c r="S82" s="515"/>
      <c r="T82" s="515"/>
      <c r="U82" s="515"/>
      <c r="V82" s="515"/>
      <c r="W82" s="515"/>
      <c r="X82" s="515"/>
      <c r="Y82" s="515"/>
      <c r="Z82" s="515"/>
      <c r="AA82" s="515"/>
      <c r="AB82" s="515"/>
      <c r="AC82" s="515"/>
      <c r="AD82" s="515"/>
      <c r="AE82" s="515"/>
      <c r="AF82" s="515"/>
      <c r="AG82" s="515"/>
      <c r="AH82" s="515"/>
      <c r="AI82" s="515"/>
      <c r="AJ82" s="515"/>
      <c r="AK82" s="515"/>
    </row>
    <row r="83" spans="1:37">
      <c r="A83" s="515"/>
      <c r="B83" s="515"/>
      <c r="C83" s="515"/>
      <c r="D83" s="515"/>
      <c r="E83" s="515"/>
      <c r="F83" s="515"/>
      <c r="G83" s="515"/>
      <c r="H83" s="515"/>
      <c r="I83" s="515"/>
      <c r="J83" s="515"/>
      <c r="K83" s="515"/>
      <c r="L83" s="515"/>
      <c r="M83" s="515"/>
      <c r="N83" s="515"/>
      <c r="O83" s="515"/>
      <c r="P83" s="515"/>
      <c r="Q83" s="515"/>
      <c r="R83" s="515"/>
      <c r="S83" s="515"/>
      <c r="T83" s="515"/>
      <c r="U83" s="515"/>
      <c r="V83" s="515"/>
      <c r="W83" s="515"/>
      <c r="X83" s="515"/>
      <c r="Y83" s="515"/>
      <c r="Z83" s="515"/>
      <c r="AA83" s="515"/>
      <c r="AB83" s="515"/>
      <c r="AC83" s="515"/>
      <c r="AD83" s="515"/>
      <c r="AE83" s="515"/>
      <c r="AF83" s="515"/>
      <c r="AG83" s="515"/>
      <c r="AH83" s="515"/>
      <c r="AI83" s="515"/>
      <c r="AJ83" s="515"/>
      <c r="AK83" s="515"/>
    </row>
    <row r="84" spans="1:37">
      <c r="A84" s="515"/>
      <c r="B84" s="515"/>
      <c r="C84" s="515"/>
      <c r="D84" s="515"/>
      <c r="E84" s="515"/>
      <c r="F84" s="515"/>
      <c r="G84" s="515"/>
      <c r="H84" s="515"/>
      <c r="I84" s="515"/>
      <c r="J84" s="515"/>
      <c r="K84" s="515"/>
      <c r="L84" s="515"/>
      <c r="M84" s="515"/>
      <c r="N84" s="515"/>
      <c r="O84" s="515"/>
      <c r="P84" s="515"/>
      <c r="Q84" s="515"/>
      <c r="R84" s="515"/>
      <c r="S84" s="515"/>
      <c r="T84" s="515"/>
      <c r="U84" s="515"/>
      <c r="V84" s="515"/>
      <c r="W84" s="515"/>
      <c r="X84" s="515"/>
      <c r="Y84" s="515"/>
      <c r="Z84" s="515"/>
      <c r="AA84" s="515"/>
      <c r="AB84" s="515"/>
      <c r="AC84" s="515"/>
      <c r="AD84" s="515"/>
      <c r="AE84" s="515"/>
      <c r="AF84" s="515"/>
      <c r="AG84" s="515"/>
      <c r="AH84" s="515"/>
      <c r="AI84" s="515"/>
      <c r="AJ84" s="515"/>
      <c r="AK84" s="515"/>
    </row>
    <row r="85" spans="1:37">
      <c r="A85" s="515"/>
      <c r="B85" s="515"/>
      <c r="C85" s="515"/>
      <c r="D85" s="515"/>
      <c r="E85" s="515"/>
      <c r="F85" s="515"/>
      <c r="G85" s="515"/>
      <c r="H85" s="515"/>
      <c r="I85" s="515"/>
      <c r="J85" s="515"/>
      <c r="K85" s="515"/>
      <c r="L85" s="515"/>
      <c r="M85" s="515"/>
      <c r="N85" s="515"/>
      <c r="O85" s="515"/>
      <c r="P85" s="515"/>
      <c r="Q85" s="515"/>
      <c r="R85" s="515"/>
      <c r="S85" s="515"/>
      <c r="T85" s="515"/>
      <c r="U85" s="515"/>
      <c r="V85" s="515"/>
      <c r="W85" s="515"/>
      <c r="X85" s="515"/>
      <c r="Y85" s="515"/>
      <c r="Z85" s="515"/>
      <c r="AA85" s="515"/>
      <c r="AB85" s="515"/>
      <c r="AC85" s="515"/>
      <c r="AD85" s="515"/>
      <c r="AE85" s="515"/>
      <c r="AF85" s="515"/>
      <c r="AG85" s="515"/>
      <c r="AH85" s="515"/>
      <c r="AI85" s="515"/>
      <c r="AJ85" s="515"/>
      <c r="AK85" s="515"/>
    </row>
    <row r="86" spans="1:37">
      <c r="A86" s="515"/>
      <c r="B86" s="515"/>
      <c r="C86" s="515"/>
      <c r="D86" s="515"/>
      <c r="E86" s="515"/>
      <c r="F86" s="515"/>
      <c r="G86" s="515"/>
      <c r="H86" s="515"/>
      <c r="I86" s="515"/>
      <c r="J86" s="515"/>
      <c r="K86" s="515"/>
      <c r="L86" s="515"/>
      <c r="M86" s="515"/>
      <c r="N86" s="515"/>
      <c r="O86" s="515"/>
      <c r="P86" s="515"/>
      <c r="Q86" s="515"/>
      <c r="R86" s="515"/>
      <c r="S86" s="515"/>
      <c r="T86" s="515"/>
      <c r="U86" s="515"/>
      <c r="V86" s="515"/>
      <c r="W86" s="515"/>
      <c r="X86" s="515"/>
      <c r="Y86" s="515"/>
      <c r="Z86" s="515"/>
      <c r="AA86" s="515"/>
      <c r="AB86" s="515"/>
      <c r="AC86" s="515"/>
      <c r="AD86" s="515"/>
      <c r="AE86" s="515"/>
      <c r="AF86" s="515"/>
      <c r="AG86" s="515"/>
      <c r="AH86" s="515"/>
      <c r="AI86" s="515"/>
      <c r="AJ86" s="515"/>
      <c r="AK86" s="515"/>
    </row>
    <row r="87" spans="1:37">
      <c r="A87" s="515"/>
      <c r="B87" s="515"/>
      <c r="C87" s="515"/>
      <c r="D87" s="515"/>
      <c r="E87" s="515"/>
      <c r="F87" s="515"/>
      <c r="G87" s="515"/>
      <c r="H87" s="515"/>
      <c r="I87" s="515"/>
      <c r="J87" s="515"/>
      <c r="K87" s="515"/>
      <c r="L87" s="515"/>
      <c r="M87" s="515"/>
      <c r="N87" s="515"/>
      <c r="O87" s="515"/>
      <c r="P87" s="515"/>
      <c r="Q87" s="515"/>
      <c r="R87" s="515"/>
      <c r="S87" s="515"/>
      <c r="T87" s="515"/>
      <c r="U87" s="515"/>
      <c r="V87" s="515"/>
      <c r="W87" s="515"/>
      <c r="X87" s="515"/>
      <c r="Y87" s="515"/>
      <c r="Z87" s="515"/>
      <c r="AA87" s="515"/>
      <c r="AB87" s="515"/>
      <c r="AC87" s="515"/>
      <c r="AD87" s="515"/>
      <c r="AE87" s="515"/>
      <c r="AF87" s="515"/>
      <c r="AG87" s="515"/>
      <c r="AH87" s="515"/>
      <c r="AI87" s="515"/>
      <c r="AJ87" s="515"/>
      <c r="AK87" s="515"/>
    </row>
    <row r="88" spans="1:37">
      <c r="A88" s="515"/>
      <c r="B88" s="515"/>
      <c r="C88" s="515"/>
      <c r="D88" s="515"/>
      <c r="E88" s="515"/>
      <c r="F88" s="515"/>
      <c r="G88" s="515"/>
      <c r="H88" s="515"/>
      <c r="I88" s="515"/>
      <c r="J88" s="515"/>
      <c r="K88" s="515"/>
      <c r="L88" s="515"/>
      <c r="M88" s="515"/>
      <c r="N88" s="515"/>
      <c r="O88" s="515"/>
      <c r="P88" s="515"/>
      <c r="Q88" s="515"/>
      <c r="R88" s="515"/>
      <c r="S88" s="515"/>
      <c r="T88" s="515"/>
      <c r="U88" s="515"/>
      <c r="V88" s="515"/>
      <c r="W88" s="515"/>
      <c r="X88" s="515"/>
      <c r="Y88" s="515"/>
      <c r="Z88" s="515"/>
      <c r="AA88" s="515"/>
      <c r="AB88" s="515"/>
      <c r="AC88" s="515"/>
      <c r="AD88" s="515"/>
      <c r="AE88" s="515"/>
      <c r="AF88" s="515"/>
      <c r="AG88" s="515"/>
      <c r="AH88" s="515"/>
      <c r="AI88" s="515"/>
      <c r="AJ88" s="515"/>
      <c r="AK88" s="515"/>
    </row>
    <row r="89" spans="1:37">
      <c r="A89" s="515"/>
      <c r="B89" s="515"/>
      <c r="C89" s="515"/>
      <c r="D89" s="515"/>
      <c r="E89" s="515"/>
      <c r="F89" s="515"/>
      <c r="G89" s="515"/>
      <c r="H89" s="515"/>
      <c r="I89" s="515"/>
      <c r="J89" s="515"/>
      <c r="K89" s="515"/>
      <c r="L89" s="515"/>
      <c r="M89" s="515"/>
      <c r="N89" s="515"/>
      <c r="O89" s="515"/>
      <c r="P89" s="515"/>
      <c r="Q89" s="515"/>
      <c r="R89" s="515"/>
      <c r="S89" s="515"/>
      <c r="T89" s="515"/>
      <c r="U89" s="515"/>
      <c r="V89" s="515"/>
      <c r="W89" s="515"/>
      <c r="X89" s="515"/>
      <c r="Y89" s="515"/>
      <c r="Z89" s="515"/>
      <c r="AA89" s="515"/>
      <c r="AB89" s="515"/>
      <c r="AC89" s="515"/>
      <c r="AD89" s="515"/>
      <c r="AE89" s="515"/>
      <c r="AF89" s="515"/>
      <c r="AG89" s="515"/>
      <c r="AH89" s="515"/>
      <c r="AI89" s="515"/>
      <c r="AJ89" s="515"/>
      <c r="AK89" s="515"/>
    </row>
    <row r="90" spans="1:37">
      <c r="A90" s="515"/>
      <c r="B90" s="515"/>
      <c r="C90" s="515"/>
      <c r="D90" s="515"/>
      <c r="E90" s="515"/>
      <c r="F90" s="515"/>
      <c r="G90" s="515"/>
      <c r="H90" s="515"/>
      <c r="I90" s="515"/>
      <c r="J90" s="515"/>
      <c r="K90" s="515"/>
      <c r="L90" s="515"/>
      <c r="M90" s="515"/>
      <c r="N90" s="515"/>
      <c r="O90" s="515"/>
      <c r="P90" s="515"/>
      <c r="Q90" s="515"/>
      <c r="R90" s="515"/>
      <c r="S90" s="515"/>
      <c r="T90" s="515"/>
      <c r="U90" s="515"/>
      <c r="V90" s="515"/>
      <c r="W90" s="515"/>
      <c r="X90" s="515"/>
      <c r="Y90" s="515"/>
      <c r="Z90" s="515"/>
      <c r="AA90" s="515"/>
      <c r="AB90" s="515"/>
      <c r="AC90" s="515"/>
      <c r="AD90" s="515"/>
      <c r="AE90" s="515"/>
      <c r="AF90" s="515"/>
      <c r="AG90" s="515"/>
      <c r="AH90" s="515"/>
      <c r="AI90" s="515"/>
      <c r="AJ90" s="515"/>
      <c r="AK90" s="515"/>
    </row>
    <row r="91" spans="1:37">
      <c r="A91" s="515"/>
      <c r="B91" s="515"/>
      <c r="C91" s="515"/>
      <c r="D91" s="515"/>
      <c r="E91" s="515"/>
      <c r="F91" s="515"/>
      <c r="G91" s="515"/>
      <c r="H91" s="515"/>
      <c r="I91" s="515"/>
      <c r="J91" s="515"/>
      <c r="K91" s="515"/>
      <c r="L91" s="515"/>
      <c r="M91" s="515"/>
      <c r="N91" s="515"/>
      <c r="O91" s="515"/>
      <c r="P91" s="515"/>
      <c r="Q91" s="515"/>
      <c r="R91" s="515"/>
      <c r="S91" s="515"/>
      <c r="T91" s="515"/>
      <c r="U91" s="515"/>
      <c r="V91" s="515"/>
      <c r="W91" s="515"/>
      <c r="X91" s="515"/>
      <c r="Y91" s="515"/>
      <c r="Z91" s="515"/>
      <c r="AA91" s="515"/>
      <c r="AB91" s="515"/>
      <c r="AC91" s="515"/>
      <c r="AD91" s="515"/>
      <c r="AE91" s="515"/>
      <c r="AF91" s="515"/>
      <c r="AG91" s="515"/>
      <c r="AH91" s="515"/>
      <c r="AI91" s="515"/>
      <c r="AJ91" s="515"/>
      <c r="AK91" s="515"/>
    </row>
    <row r="92" spans="1:37">
      <c r="A92" s="515"/>
      <c r="B92" s="515"/>
      <c r="C92" s="515"/>
      <c r="D92" s="515"/>
      <c r="E92" s="515"/>
      <c r="F92" s="515"/>
      <c r="G92" s="515"/>
      <c r="H92" s="515"/>
      <c r="I92" s="515"/>
      <c r="J92" s="515"/>
      <c r="K92" s="515"/>
      <c r="L92" s="515"/>
      <c r="M92" s="515"/>
      <c r="N92" s="515"/>
      <c r="O92" s="515"/>
      <c r="P92" s="515"/>
      <c r="Q92" s="515"/>
      <c r="R92" s="515"/>
      <c r="S92" s="515"/>
      <c r="T92" s="515"/>
      <c r="U92" s="515"/>
      <c r="V92" s="515"/>
      <c r="W92" s="515"/>
      <c r="X92" s="515"/>
      <c r="Y92" s="515"/>
      <c r="Z92" s="515"/>
      <c r="AA92" s="515"/>
      <c r="AB92" s="515"/>
      <c r="AC92" s="515"/>
      <c r="AD92" s="515"/>
      <c r="AE92" s="515"/>
      <c r="AF92" s="515"/>
      <c r="AG92" s="515"/>
      <c r="AH92" s="515"/>
      <c r="AI92" s="515"/>
      <c r="AJ92" s="515"/>
      <c r="AK92" s="515"/>
    </row>
    <row r="93" spans="1:37">
      <c r="A93" s="515"/>
      <c r="B93" s="515"/>
      <c r="C93" s="515"/>
      <c r="D93" s="515"/>
      <c r="E93" s="515"/>
      <c r="F93" s="515"/>
      <c r="G93" s="515"/>
      <c r="H93" s="515"/>
      <c r="I93" s="515"/>
      <c r="J93" s="515"/>
      <c r="K93" s="515"/>
      <c r="L93" s="515"/>
      <c r="M93" s="515"/>
      <c r="N93" s="515"/>
      <c r="O93" s="515"/>
      <c r="P93" s="515"/>
      <c r="Q93" s="515"/>
      <c r="R93" s="515"/>
      <c r="S93" s="515"/>
      <c r="T93" s="515"/>
      <c r="U93" s="515"/>
      <c r="V93" s="515"/>
      <c r="W93" s="515"/>
      <c r="X93" s="515"/>
      <c r="Y93" s="515"/>
      <c r="Z93" s="515"/>
      <c r="AA93" s="515"/>
      <c r="AB93" s="515"/>
      <c r="AC93" s="515"/>
      <c r="AD93" s="515"/>
      <c r="AE93" s="515"/>
      <c r="AF93" s="515"/>
      <c r="AG93" s="515"/>
      <c r="AH93" s="515"/>
      <c r="AI93" s="515"/>
      <c r="AJ93" s="515"/>
      <c r="AK93" s="515"/>
    </row>
    <row r="94" spans="1:37">
      <c r="A94" s="515"/>
      <c r="B94" s="515"/>
      <c r="C94" s="515"/>
      <c r="D94" s="515"/>
      <c r="E94" s="515"/>
      <c r="F94" s="515"/>
      <c r="G94" s="515"/>
      <c r="H94" s="515"/>
      <c r="I94" s="515"/>
      <c r="J94" s="515"/>
      <c r="K94" s="515"/>
      <c r="L94" s="515"/>
      <c r="M94" s="515"/>
      <c r="N94" s="515"/>
      <c r="O94" s="515"/>
      <c r="P94" s="515"/>
      <c r="Q94" s="515"/>
      <c r="R94" s="515"/>
      <c r="S94" s="515"/>
      <c r="T94" s="515"/>
      <c r="U94" s="515"/>
      <c r="V94" s="515"/>
      <c r="W94" s="515"/>
      <c r="X94" s="515"/>
      <c r="Y94" s="515"/>
      <c r="Z94" s="515"/>
      <c r="AA94" s="515"/>
      <c r="AB94" s="515"/>
      <c r="AC94" s="515"/>
      <c r="AD94" s="515"/>
      <c r="AE94" s="515"/>
      <c r="AF94" s="515"/>
      <c r="AG94" s="515"/>
      <c r="AH94" s="515"/>
      <c r="AI94" s="515"/>
      <c r="AJ94" s="515"/>
      <c r="AK94" s="515"/>
    </row>
    <row r="95" spans="1:37">
      <c r="A95" s="515"/>
      <c r="B95" s="515"/>
      <c r="C95" s="515"/>
      <c r="D95" s="515"/>
      <c r="E95" s="515"/>
      <c r="F95" s="515"/>
      <c r="G95" s="515"/>
      <c r="H95" s="515"/>
      <c r="I95" s="515"/>
      <c r="J95" s="515"/>
      <c r="K95" s="515"/>
      <c r="L95" s="515"/>
      <c r="M95" s="515"/>
      <c r="N95" s="515"/>
      <c r="O95" s="515"/>
      <c r="P95" s="515"/>
      <c r="Q95" s="515"/>
      <c r="R95" s="515"/>
      <c r="S95" s="515"/>
      <c r="T95" s="515"/>
      <c r="U95" s="515"/>
      <c r="V95" s="515"/>
      <c r="W95" s="515"/>
      <c r="X95" s="515"/>
      <c r="Y95" s="515"/>
      <c r="Z95" s="515"/>
      <c r="AA95" s="515"/>
      <c r="AB95" s="515"/>
      <c r="AC95" s="515"/>
      <c r="AD95" s="515"/>
      <c r="AE95" s="515"/>
      <c r="AF95" s="515"/>
      <c r="AG95" s="515"/>
      <c r="AH95" s="515"/>
      <c r="AI95" s="515"/>
      <c r="AJ95" s="515"/>
      <c r="AK95" s="515"/>
    </row>
    <row r="96" spans="1:37">
      <c r="A96" s="515"/>
      <c r="B96" s="515"/>
      <c r="C96" s="515"/>
      <c r="D96" s="515"/>
      <c r="E96" s="515"/>
      <c r="F96" s="515"/>
      <c r="G96" s="515"/>
      <c r="H96" s="515"/>
      <c r="I96" s="515"/>
      <c r="J96" s="515"/>
      <c r="K96" s="515"/>
      <c r="L96" s="515"/>
      <c r="M96" s="515"/>
      <c r="N96" s="515"/>
      <c r="O96" s="515"/>
      <c r="P96" s="515"/>
      <c r="Q96" s="515"/>
      <c r="R96" s="515"/>
      <c r="S96" s="515"/>
      <c r="T96" s="515"/>
      <c r="U96" s="515"/>
      <c r="V96" s="515"/>
      <c r="W96" s="515"/>
      <c r="X96" s="515"/>
      <c r="Y96" s="515"/>
      <c r="Z96" s="515"/>
      <c r="AA96" s="515"/>
      <c r="AB96" s="515"/>
      <c r="AC96" s="515"/>
      <c r="AD96" s="515"/>
      <c r="AE96" s="515"/>
      <c r="AF96" s="515"/>
      <c r="AG96" s="515"/>
      <c r="AH96" s="515"/>
      <c r="AI96" s="515"/>
      <c r="AJ96" s="515"/>
      <c r="AK96" s="515"/>
    </row>
    <row r="97" spans="1:37">
      <c r="A97" s="515"/>
      <c r="B97" s="515"/>
      <c r="C97" s="515"/>
      <c r="D97" s="515"/>
      <c r="E97" s="515"/>
      <c r="F97" s="515"/>
      <c r="G97" s="515"/>
      <c r="H97" s="515"/>
      <c r="I97" s="515"/>
      <c r="J97" s="515"/>
      <c r="K97" s="515"/>
      <c r="L97" s="515"/>
      <c r="M97" s="515"/>
      <c r="N97" s="515"/>
      <c r="O97" s="515"/>
      <c r="P97" s="515"/>
      <c r="Q97" s="515"/>
      <c r="R97" s="515"/>
      <c r="S97" s="515"/>
      <c r="T97" s="515"/>
      <c r="U97" s="515"/>
      <c r="V97" s="515"/>
      <c r="W97" s="515"/>
      <c r="X97" s="515"/>
      <c r="Y97" s="515"/>
      <c r="Z97" s="515"/>
      <c r="AA97" s="515"/>
      <c r="AB97" s="515"/>
      <c r="AC97" s="515"/>
      <c r="AD97" s="515"/>
      <c r="AE97" s="515"/>
      <c r="AF97" s="515"/>
      <c r="AG97" s="515"/>
      <c r="AH97" s="515"/>
      <c r="AI97" s="515"/>
      <c r="AJ97" s="515"/>
      <c r="AK97" s="515"/>
    </row>
    <row r="98" spans="1:37">
      <c r="A98" s="515"/>
      <c r="B98" s="515"/>
      <c r="C98" s="515"/>
      <c r="D98" s="515"/>
      <c r="E98" s="515"/>
      <c r="F98" s="515"/>
      <c r="G98" s="515"/>
      <c r="H98" s="515"/>
      <c r="I98" s="515"/>
      <c r="J98" s="515"/>
      <c r="K98" s="515"/>
      <c r="L98" s="515"/>
      <c r="M98" s="515"/>
      <c r="N98" s="515"/>
      <c r="O98" s="515"/>
      <c r="P98" s="515"/>
      <c r="Q98" s="515"/>
      <c r="R98" s="515"/>
      <c r="S98" s="515"/>
      <c r="T98" s="515"/>
      <c r="U98" s="515"/>
      <c r="V98" s="515"/>
      <c r="W98" s="515"/>
      <c r="X98" s="515"/>
      <c r="Y98" s="515"/>
      <c r="Z98" s="515"/>
      <c r="AA98" s="515"/>
      <c r="AB98" s="515"/>
      <c r="AC98" s="515"/>
      <c r="AD98" s="515"/>
      <c r="AE98" s="515"/>
      <c r="AF98" s="515"/>
      <c r="AG98" s="515"/>
      <c r="AH98" s="515"/>
      <c r="AI98" s="515"/>
      <c r="AJ98" s="515"/>
      <c r="AK98" s="515"/>
    </row>
    <row r="99" spans="1:37">
      <c r="A99" s="515"/>
      <c r="B99" s="515"/>
      <c r="C99" s="515"/>
      <c r="D99" s="515"/>
      <c r="E99" s="515"/>
      <c r="F99" s="515"/>
      <c r="G99" s="515"/>
      <c r="H99" s="515"/>
      <c r="I99" s="515"/>
      <c r="J99" s="515"/>
      <c r="K99" s="515"/>
      <c r="L99" s="515"/>
      <c r="M99" s="515"/>
      <c r="N99" s="515"/>
      <c r="O99" s="515"/>
      <c r="P99" s="515"/>
      <c r="Q99" s="515"/>
      <c r="R99" s="515"/>
      <c r="S99" s="515"/>
      <c r="T99" s="515"/>
      <c r="U99" s="515"/>
      <c r="V99" s="515"/>
      <c r="W99" s="515"/>
      <c r="X99" s="515"/>
      <c r="Y99" s="515"/>
      <c r="Z99" s="515"/>
      <c r="AA99" s="515"/>
      <c r="AB99" s="515"/>
      <c r="AC99" s="515"/>
      <c r="AD99" s="515"/>
      <c r="AE99" s="515"/>
      <c r="AF99" s="515"/>
      <c r="AG99" s="515"/>
      <c r="AH99" s="515"/>
      <c r="AI99" s="515"/>
      <c r="AJ99" s="515"/>
      <c r="AK99" s="515"/>
    </row>
    <row r="100" spans="1:37">
      <c r="A100" s="515"/>
      <c r="B100" s="515"/>
      <c r="C100" s="515"/>
      <c r="D100" s="515"/>
      <c r="E100" s="515"/>
      <c r="F100" s="515"/>
      <c r="G100" s="515"/>
      <c r="H100" s="515"/>
      <c r="I100" s="515"/>
      <c r="J100" s="515"/>
      <c r="K100" s="515"/>
      <c r="L100" s="515"/>
      <c r="M100" s="515"/>
      <c r="N100" s="515"/>
      <c r="O100" s="515"/>
      <c r="P100" s="515"/>
      <c r="Q100" s="515"/>
      <c r="R100" s="515"/>
      <c r="S100" s="515"/>
      <c r="T100" s="515"/>
      <c r="U100" s="515"/>
      <c r="V100" s="515"/>
      <c r="W100" s="515"/>
      <c r="X100" s="515"/>
      <c r="Y100" s="515"/>
      <c r="Z100" s="515"/>
      <c r="AA100" s="515"/>
      <c r="AB100" s="515"/>
      <c r="AC100" s="515"/>
      <c r="AD100" s="515"/>
      <c r="AE100" s="515"/>
      <c r="AF100" s="515"/>
      <c r="AG100" s="515"/>
      <c r="AH100" s="515"/>
      <c r="AI100" s="515"/>
      <c r="AJ100" s="515"/>
      <c r="AK100" s="515"/>
    </row>
    <row r="101" spans="1:37">
      <c r="A101" s="515"/>
      <c r="B101" s="515"/>
      <c r="C101" s="515"/>
      <c r="D101" s="515"/>
      <c r="E101" s="515"/>
      <c r="F101" s="515"/>
      <c r="G101" s="515"/>
      <c r="H101" s="515"/>
      <c r="I101" s="515"/>
      <c r="J101" s="515"/>
      <c r="K101" s="515"/>
      <c r="L101" s="515"/>
      <c r="M101" s="515"/>
      <c r="N101" s="515"/>
      <c r="O101" s="515"/>
      <c r="P101" s="515"/>
      <c r="Q101" s="515"/>
      <c r="R101" s="515"/>
      <c r="S101" s="515"/>
      <c r="T101" s="515"/>
      <c r="U101" s="515"/>
      <c r="V101" s="515"/>
      <c r="W101" s="515"/>
      <c r="X101" s="515"/>
      <c r="Y101" s="515"/>
      <c r="Z101" s="515"/>
      <c r="AA101" s="515"/>
      <c r="AB101" s="515"/>
      <c r="AC101" s="515"/>
      <c r="AD101" s="515"/>
      <c r="AE101" s="515"/>
      <c r="AF101" s="515"/>
      <c r="AG101" s="515"/>
      <c r="AH101" s="515"/>
      <c r="AI101" s="515"/>
      <c r="AJ101" s="515"/>
      <c r="AK101" s="515"/>
    </row>
    <row r="102" spans="1:37">
      <c r="A102" s="515"/>
      <c r="B102" s="515"/>
      <c r="C102" s="515"/>
      <c r="D102" s="515"/>
      <c r="E102" s="515"/>
      <c r="F102" s="515"/>
      <c r="G102" s="515"/>
      <c r="H102" s="515"/>
      <c r="I102" s="515"/>
      <c r="J102" s="515"/>
      <c r="K102" s="515"/>
      <c r="L102" s="515"/>
      <c r="M102" s="515"/>
      <c r="N102" s="515"/>
      <c r="O102" s="515"/>
      <c r="P102" s="515"/>
      <c r="Q102" s="515"/>
      <c r="R102" s="515"/>
      <c r="S102" s="515"/>
      <c r="T102" s="515"/>
      <c r="U102" s="515"/>
      <c r="V102" s="515"/>
      <c r="W102" s="515"/>
      <c r="X102" s="515"/>
      <c r="Y102" s="515"/>
      <c r="Z102" s="515"/>
      <c r="AA102" s="515"/>
      <c r="AB102" s="515"/>
      <c r="AC102" s="515"/>
      <c r="AD102" s="515"/>
      <c r="AE102" s="515"/>
      <c r="AF102" s="515"/>
      <c r="AG102" s="515"/>
      <c r="AH102" s="515"/>
      <c r="AI102" s="515"/>
      <c r="AJ102" s="515"/>
      <c r="AK102" s="515"/>
    </row>
    <row r="103" spans="1:37">
      <c r="A103" s="515"/>
      <c r="B103" s="515"/>
      <c r="C103" s="515"/>
      <c r="D103" s="515"/>
      <c r="E103" s="515"/>
      <c r="F103" s="515"/>
      <c r="G103" s="515"/>
      <c r="H103" s="515"/>
      <c r="I103" s="515"/>
      <c r="J103" s="515"/>
      <c r="K103" s="515"/>
      <c r="L103" s="515"/>
      <c r="M103" s="515"/>
      <c r="N103" s="515"/>
      <c r="O103" s="515"/>
      <c r="P103" s="515"/>
      <c r="Q103" s="515"/>
      <c r="R103" s="515"/>
      <c r="S103" s="515"/>
      <c r="T103" s="515"/>
      <c r="U103" s="515"/>
      <c r="V103" s="515"/>
      <c r="W103" s="515"/>
      <c r="X103" s="515"/>
      <c r="Y103" s="515"/>
      <c r="Z103" s="515"/>
      <c r="AA103" s="515"/>
      <c r="AB103" s="515"/>
      <c r="AC103" s="515"/>
      <c r="AD103" s="515"/>
      <c r="AE103" s="515"/>
      <c r="AF103" s="515"/>
      <c r="AG103" s="515"/>
      <c r="AH103" s="515"/>
      <c r="AI103" s="515"/>
      <c r="AJ103" s="515"/>
      <c r="AK103" s="515"/>
    </row>
    <row r="104" spans="1:37">
      <c r="A104" s="515"/>
      <c r="B104" s="515"/>
      <c r="C104" s="515"/>
      <c r="D104" s="515"/>
      <c r="E104" s="515"/>
      <c r="F104" s="515"/>
      <c r="G104" s="515"/>
      <c r="H104" s="515"/>
      <c r="I104" s="515"/>
      <c r="J104" s="515"/>
      <c r="K104" s="515"/>
      <c r="L104" s="515"/>
      <c r="M104" s="515"/>
      <c r="N104" s="515"/>
      <c r="O104" s="515"/>
      <c r="P104" s="515"/>
      <c r="Q104" s="515"/>
      <c r="R104" s="515"/>
      <c r="S104" s="515"/>
      <c r="T104" s="515"/>
      <c r="U104" s="515"/>
      <c r="V104" s="515"/>
      <c r="W104" s="515"/>
      <c r="X104" s="515"/>
      <c r="Y104" s="515"/>
      <c r="Z104" s="515"/>
      <c r="AA104" s="515"/>
      <c r="AB104" s="515"/>
      <c r="AC104" s="515"/>
      <c r="AD104" s="515"/>
      <c r="AE104" s="515"/>
      <c r="AF104" s="515"/>
      <c r="AG104" s="515"/>
      <c r="AH104" s="515"/>
      <c r="AI104" s="515"/>
      <c r="AJ104" s="515"/>
      <c r="AK104" s="515"/>
    </row>
    <row r="105" spans="1:37">
      <c r="A105" s="515"/>
      <c r="B105" s="515"/>
      <c r="C105" s="515"/>
      <c r="D105" s="515"/>
      <c r="E105" s="515"/>
      <c r="F105" s="515"/>
      <c r="G105" s="515"/>
      <c r="H105" s="515"/>
      <c r="I105" s="515"/>
      <c r="J105" s="515"/>
      <c r="K105" s="515"/>
      <c r="L105" s="515"/>
      <c r="M105" s="515"/>
      <c r="N105" s="515"/>
      <c r="O105" s="515"/>
      <c r="P105" s="515"/>
      <c r="Q105" s="515"/>
      <c r="R105" s="515"/>
      <c r="S105" s="515"/>
      <c r="T105" s="515"/>
      <c r="U105" s="515"/>
      <c r="V105" s="515"/>
      <c r="W105" s="515"/>
      <c r="X105" s="515"/>
      <c r="Y105" s="515"/>
      <c r="Z105" s="515"/>
      <c r="AA105" s="515"/>
      <c r="AB105" s="515"/>
      <c r="AC105" s="515"/>
      <c r="AD105" s="515"/>
      <c r="AE105" s="515"/>
      <c r="AF105" s="515"/>
      <c r="AG105" s="515"/>
      <c r="AH105" s="515"/>
      <c r="AI105" s="515"/>
      <c r="AJ105" s="515"/>
      <c r="AK105" s="515"/>
    </row>
    <row r="106" spans="1:37">
      <c r="A106" s="515"/>
      <c r="B106" s="515"/>
      <c r="C106" s="515"/>
      <c r="D106" s="515"/>
      <c r="E106" s="515"/>
      <c r="F106" s="515"/>
      <c r="G106" s="515"/>
      <c r="H106" s="515"/>
      <c r="I106" s="515"/>
      <c r="J106" s="515"/>
      <c r="K106" s="515"/>
      <c r="L106" s="515"/>
      <c r="M106" s="515"/>
      <c r="N106" s="515"/>
      <c r="O106" s="515"/>
      <c r="P106" s="515"/>
      <c r="Q106" s="515"/>
      <c r="R106" s="515"/>
      <c r="S106" s="515"/>
      <c r="T106" s="515"/>
      <c r="U106" s="515"/>
      <c r="V106" s="515"/>
      <c r="W106" s="515"/>
      <c r="X106" s="515"/>
      <c r="Y106" s="515"/>
      <c r="Z106" s="515"/>
      <c r="AA106" s="515"/>
      <c r="AB106" s="515"/>
      <c r="AC106" s="515"/>
      <c r="AD106" s="515"/>
      <c r="AE106" s="515"/>
      <c r="AF106" s="515"/>
      <c r="AG106" s="515"/>
      <c r="AH106" s="515"/>
      <c r="AI106" s="515"/>
      <c r="AJ106" s="515"/>
      <c r="AK106" s="515"/>
    </row>
    <row r="107" spans="1:37">
      <c r="A107" s="515"/>
      <c r="B107" s="515"/>
      <c r="C107" s="515"/>
      <c r="D107" s="515"/>
      <c r="E107" s="515"/>
      <c r="F107" s="515"/>
      <c r="G107" s="515"/>
      <c r="H107" s="515"/>
      <c r="I107" s="515"/>
      <c r="J107" s="515"/>
      <c r="K107" s="515"/>
      <c r="L107" s="515"/>
      <c r="M107" s="515"/>
      <c r="N107" s="515"/>
      <c r="O107" s="515"/>
      <c r="P107" s="515"/>
      <c r="Q107" s="515"/>
      <c r="R107" s="515"/>
      <c r="S107" s="515"/>
      <c r="T107" s="515"/>
      <c r="U107" s="515"/>
      <c r="V107" s="515"/>
      <c r="W107" s="515"/>
      <c r="X107" s="515"/>
      <c r="Y107" s="515"/>
      <c r="Z107" s="515"/>
      <c r="AA107" s="515"/>
      <c r="AB107" s="515"/>
      <c r="AC107" s="515"/>
      <c r="AD107" s="515"/>
      <c r="AE107" s="515"/>
      <c r="AF107" s="515"/>
      <c r="AG107" s="515"/>
      <c r="AH107" s="515"/>
      <c r="AI107" s="515"/>
      <c r="AJ107" s="515"/>
      <c r="AK107" s="515"/>
    </row>
    <row r="108" spans="1:37">
      <c r="A108" s="515"/>
      <c r="B108" s="515"/>
      <c r="C108" s="515"/>
      <c r="D108" s="515"/>
      <c r="E108" s="515"/>
      <c r="F108" s="515"/>
      <c r="G108" s="515"/>
      <c r="H108" s="515"/>
      <c r="I108" s="515"/>
      <c r="J108" s="515"/>
      <c r="K108" s="515"/>
      <c r="L108" s="515"/>
      <c r="M108" s="515"/>
      <c r="N108" s="515"/>
      <c r="O108" s="515"/>
      <c r="P108" s="515"/>
      <c r="Q108" s="515"/>
      <c r="R108" s="515"/>
      <c r="S108" s="515"/>
      <c r="T108" s="515"/>
      <c r="U108" s="515"/>
      <c r="V108" s="515"/>
      <c r="W108" s="515"/>
      <c r="X108" s="515"/>
      <c r="Y108" s="515"/>
      <c r="Z108" s="515"/>
      <c r="AA108" s="515"/>
      <c r="AB108" s="515"/>
      <c r="AC108" s="515"/>
      <c r="AD108" s="515"/>
      <c r="AE108" s="515"/>
      <c r="AF108" s="515"/>
      <c r="AG108" s="515"/>
      <c r="AH108" s="515"/>
      <c r="AI108" s="515"/>
      <c r="AJ108" s="515"/>
      <c r="AK108" s="515"/>
    </row>
    <row r="109" spans="1:37">
      <c r="A109" s="515"/>
      <c r="B109" s="515"/>
      <c r="C109" s="515"/>
      <c r="D109" s="515"/>
      <c r="E109" s="515"/>
      <c r="F109" s="515"/>
      <c r="G109" s="515"/>
      <c r="H109" s="515"/>
      <c r="I109" s="515"/>
      <c r="J109" s="515"/>
      <c r="K109" s="515"/>
      <c r="L109" s="515"/>
      <c r="M109" s="515"/>
      <c r="N109" s="515"/>
      <c r="O109" s="515"/>
      <c r="P109" s="515"/>
      <c r="Q109" s="515"/>
      <c r="R109" s="515"/>
      <c r="S109" s="515"/>
      <c r="T109" s="515"/>
      <c r="U109" s="515"/>
      <c r="V109" s="515"/>
      <c r="W109" s="515"/>
      <c r="X109" s="515"/>
      <c r="Y109" s="515"/>
      <c r="Z109" s="515"/>
      <c r="AA109" s="515"/>
      <c r="AB109" s="515"/>
      <c r="AC109" s="515"/>
      <c r="AD109" s="515"/>
      <c r="AE109" s="515"/>
      <c r="AF109" s="515"/>
      <c r="AG109" s="515"/>
      <c r="AH109" s="515"/>
      <c r="AI109" s="515"/>
      <c r="AJ109" s="515"/>
      <c r="AK109" s="515"/>
    </row>
    <row r="110" spans="1:37">
      <c r="A110" s="515"/>
      <c r="B110" s="515"/>
      <c r="C110" s="515"/>
      <c r="D110" s="515"/>
      <c r="E110" s="515"/>
      <c r="F110" s="515"/>
      <c r="G110" s="515"/>
      <c r="H110" s="515"/>
      <c r="I110" s="515"/>
      <c r="J110" s="515"/>
      <c r="K110" s="515"/>
      <c r="L110" s="515"/>
      <c r="M110" s="515"/>
      <c r="N110" s="515"/>
      <c r="O110" s="515"/>
      <c r="P110" s="515"/>
      <c r="Q110" s="515"/>
      <c r="R110" s="515"/>
      <c r="S110" s="515"/>
      <c r="T110" s="515"/>
      <c r="U110" s="515"/>
      <c r="V110" s="515"/>
      <c r="W110" s="515"/>
      <c r="X110" s="515"/>
      <c r="Y110" s="515"/>
      <c r="Z110" s="515"/>
      <c r="AA110" s="515"/>
      <c r="AB110" s="515"/>
      <c r="AC110" s="515"/>
      <c r="AD110" s="515"/>
      <c r="AE110" s="515"/>
      <c r="AF110" s="515"/>
      <c r="AG110" s="515"/>
      <c r="AH110" s="515"/>
      <c r="AI110" s="515"/>
      <c r="AJ110" s="515"/>
      <c r="AK110" s="515"/>
    </row>
    <row r="111" spans="1:37">
      <c r="A111" s="515"/>
      <c r="B111" s="515"/>
      <c r="C111" s="515"/>
      <c r="D111" s="515"/>
      <c r="E111" s="515"/>
      <c r="F111" s="515"/>
      <c r="G111" s="515"/>
      <c r="H111" s="515"/>
      <c r="I111" s="515"/>
      <c r="J111" s="515"/>
      <c r="K111" s="515"/>
      <c r="L111" s="515"/>
      <c r="M111" s="515"/>
      <c r="N111" s="515"/>
      <c r="O111" s="515"/>
      <c r="P111" s="515"/>
      <c r="Q111" s="515"/>
      <c r="R111" s="515"/>
      <c r="S111" s="515"/>
      <c r="T111" s="515"/>
      <c r="U111" s="515"/>
      <c r="V111" s="515"/>
      <c r="W111" s="515"/>
      <c r="X111" s="515"/>
      <c r="Y111" s="515"/>
      <c r="Z111" s="515"/>
      <c r="AA111" s="515"/>
      <c r="AB111" s="515"/>
      <c r="AC111" s="515"/>
      <c r="AD111" s="515"/>
      <c r="AE111" s="515"/>
      <c r="AF111" s="515"/>
      <c r="AG111" s="515"/>
      <c r="AH111" s="515"/>
      <c r="AI111" s="515"/>
      <c r="AJ111" s="515"/>
      <c r="AK111" s="515"/>
    </row>
    <row r="112" spans="1:37">
      <c r="A112" s="515"/>
      <c r="B112" s="515"/>
      <c r="C112" s="515"/>
      <c r="D112" s="515"/>
      <c r="E112" s="515"/>
      <c r="F112" s="515"/>
      <c r="G112" s="515"/>
      <c r="H112" s="515"/>
      <c r="I112" s="515"/>
      <c r="J112" s="515"/>
      <c r="K112" s="515"/>
      <c r="L112" s="515"/>
      <c r="M112" s="515"/>
      <c r="N112" s="515"/>
      <c r="O112" s="515"/>
      <c r="P112" s="515"/>
      <c r="Q112" s="515"/>
      <c r="R112" s="515"/>
      <c r="S112" s="515"/>
      <c r="T112" s="515"/>
      <c r="U112" s="515"/>
      <c r="V112" s="515"/>
      <c r="W112" s="515"/>
      <c r="X112" s="515"/>
      <c r="Y112" s="515"/>
      <c r="Z112" s="515"/>
      <c r="AA112" s="515"/>
      <c r="AB112" s="515"/>
      <c r="AC112" s="515"/>
      <c r="AD112" s="515"/>
      <c r="AE112" s="515"/>
      <c r="AF112" s="515"/>
      <c r="AG112" s="515"/>
      <c r="AH112" s="515"/>
      <c r="AI112" s="515"/>
      <c r="AJ112" s="515"/>
      <c r="AK112" s="515"/>
    </row>
    <row r="113" spans="1:37">
      <c r="A113" s="515"/>
      <c r="B113" s="515"/>
      <c r="C113" s="515"/>
      <c r="D113" s="515"/>
      <c r="E113" s="515"/>
      <c r="F113" s="515"/>
      <c r="G113" s="515"/>
      <c r="H113" s="515"/>
      <c r="I113" s="515"/>
      <c r="J113" s="515"/>
      <c r="K113" s="515"/>
      <c r="L113" s="515"/>
      <c r="M113" s="515"/>
      <c r="N113" s="515"/>
      <c r="O113" s="515"/>
      <c r="P113" s="515"/>
      <c r="Q113" s="515"/>
      <c r="R113" s="515"/>
      <c r="S113" s="515"/>
      <c r="T113" s="515"/>
      <c r="U113" s="515"/>
      <c r="V113" s="515"/>
      <c r="W113" s="515"/>
      <c r="X113" s="515"/>
      <c r="Y113" s="515"/>
      <c r="Z113" s="515"/>
      <c r="AA113" s="515"/>
      <c r="AB113" s="515"/>
      <c r="AC113" s="515"/>
      <c r="AD113" s="515"/>
      <c r="AE113" s="515"/>
      <c r="AF113" s="515"/>
      <c r="AG113" s="515"/>
      <c r="AH113" s="515"/>
      <c r="AI113" s="515"/>
      <c r="AJ113" s="515"/>
      <c r="AK113" s="515"/>
    </row>
    <row r="114" spans="1:37">
      <c r="A114" s="515"/>
      <c r="B114" s="515"/>
      <c r="C114" s="515"/>
      <c r="D114" s="515"/>
      <c r="E114" s="515"/>
      <c r="F114" s="515"/>
      <c r="G114" s="515"/>
      <c r="H114" s="515"/>
      <c r="I114" s="515"/>
      <c r="J114" s="515"/>
      <c r="K114" s="515"/>
      <c r="L114" s="515"/>
      <c r="M114" s="515"/>
      <c r="N114" s="515"/>
      <c r="O114" s="515"/>
      <c r="P114" s="515"/>
      <c r="Q114" s="515"/>
      <c r="R114" s="515"/>
      <c r="S114" s="515"/>
      <c r="T114" s="515"/>
      <c r="U114" s="515"/>
      <c r="V114" s="515"/>
      <c r="W114" s="515"/>
      <c r="X114" s="515"/>
      <c r="Y114" s="515"/>
      <c r="Z114" s="515"/>
      <c r="AA114" s="515"/>
      <c r="AB114" s="515"/>
      <c r="AC114" s="515"/>
      <c r="AD114" s="515"/>
      <c r="AE114" s="515"/>
      <c r="AF114" s="515"/>
      <c r="AG114" s="515"/>
      <c r="AH114" s="515"/>
      <c r="AI114" s="515"/>
      <c r="AJ114" s="515"/>
      <c r="AK114" s="515"/>
    </row>
    <row r="115" spans="1:37">
      <c r="A115" s="515"/>
      <c r="B115" s="515"/>
      <c r="C115" s="515"/>
      <c r="D115" s="515"/>
      <c r="E115" s="515"/>
      <c r="F115" s="515"/>
      <c r="G115" s="515"/>
      <c r="H115" s="515"/>
      <c r="I115" s="515"/>
      <c r="J115" s="515"/>
      <c r="K115" s="515"/>
      <c r="L115" s="515"/>
      <c r="M115" s="515"/>
      <c r="N115" s="515"/>
      <c r="O115" s="515"/>
      <c r="P115" s="515"/>
      <c r="Q115" s="515"/>
      <c r="R115" s="515"/>
      <c r="S115" s="515"/>
      <c r="T115" s="515"/>
      <c r="U115" s="515"/>
      <c r="V115" s="515"/>
      <c r="W115" s="515"/>
      <c r="X115" s="515"/>
      <c r="Y115" s="515"/>
      <c r="Z115" s="515"/>
      <c r="AA115" s="515"/>
      <c r="AB115" s="515"/>
      <c r="AC115" s="515"/>
      <c r="AD115" s="515"/>
      <c r="AE115" s="515"/>
      <c r="AF115" s="515"/>
      <c r="AG115" s="515"/>
      <c r="AH115" s="515"/>
      <c r="AI115" s="515"/>
      <c r="AJ115" s="515"/>
      <c r="AK115" s="515"/>
    </row>
    <row r="116" spans="1:37">
      <c r="A116" s="515"/>
      <c r="B116" s="515"/>
      <c r="C116" s="515"/>
      <c r="D116" s="515"/>
      <c r="E116" s="515"/>
      <c r="F116" s="515"/>
      <c r="G116" s="515"/>
      <c r="H116" s="515"/>
      <c r="I116" s="515"/>
      <c r="J116" s="515"/>
      <c r="K116" s="515"/>
      <c r="L116" s="515"/>
      <c r="M116" s="515"/>
      <c r="N116" s="515"/>
      <c r="O116" s="515"/>
      <c r="P116" s="515"/>
      <c r="Q116" s="515"/>
      <c r="R116" s="515"/>
      <c r="S116" s="515"/>
      <c r="T116" s="515"/>
      <c r="U116" s="515"/>
      <c r="V116" s="515"/>
      <c r="W116" s="515"/>
      <c r="X116" s="515"/>
      <c r="Y116" s="515"/>
      <c r="Z116" s="515"/>
      <c r="AA116" s="515"/>
      <c r="AB116" s="515"/>
      <c r="AC116" s="515"/>
      <c r="AD116" s="515"/>
      <c r="AE116" s="515"/>
      <c r="AF116" s="515"/>
      <c r="AG116" s="515"/>
      <c r="AH116" s="515"/>
      <c r="AI116" s="515"/>
      <c r="AJ116" s="515"/>
      <c r="AK116" s="515"/>
    </row>
    <row r="117" spans="1:37">
      <c r="A117" s="515"/>
      <c r="B117" s="515"/>
      <c r="C117" s="515"/>
      <c r="D117" s="515"/>
      <c r="E117" s="515"/>
      <c r="F117" s="515"/>
      <c r="G117" s="515"/>
      <c r="H117" s="515"/>
      <c r="I117" s="515"/>
      <c r="J117" s="515"/>
      <c r="K117" s="515"/>
      <c r="L117" s="515"/>
      <c r="M117" s="515"/>
      <c r="N117" s="515"/>
      <c r="O117" s="515"/>
      <c r="P117" s="515"/>
      <c r="Q117" s="515"/>
      <c r="R117" s="515"/>
      <c r="S117" s="515"/>
      <c r="T117" s="515"/>
      <c r="U117" s="515"/>
      <c r="V117" s="515"/>
      <c r="W117" s="515"/>
      <c r="X117" s="515"/>
      <c r="Y117" s="515"/>
      <c r="Z117" s="515"/>
      <c r="AA117" s="515"/>
      <c r="AB117" s="515"/>
      <c r="AC117" s="515"/>
      <c r="AD117" s="515"/>
      <c r="AE117" s="515"/>
      <c r="AF117" s="515"/>
      <c r="AG117" s="515"/>
      <c r="AH117" s="515"/>
      <c r="AI117" s="515"/>
      <c r="AJ117" s="515"/>
      <c r="AK117" s="515"/>
    </row>
    <row r="118" spans="1:37">
      <c r="A118" s="515"/>
      <c r="B118" s="515"/>
      <c r="C118" s="515"/>
      <c r="D118" s="515"/>
      <c r="E118" s="515"/>
      <c r="F118" s="515"/>
      <c r="G118" s="515"/>
      <c r="H118" s="515"/>
      <c r="I118" s="515"/>
      <c r="J118" s="515"/>
      <c r="K118" s="515"/>
      <c r="L118" s="515"/>
      <c r="M118" s="515"/>
      <c r="N118" s="515"/>
      <c r="O118" s="515"/>
      <c r="P118" s="515"/>
      <c r="Q118" s="515"/>
      <c r="R118" s="515"/>
      <c r="S118" s="515"/>
      <c r="T118" s="515"/>
      <c r="U118" s="515"/>
      <c r="V118" s="515"/>
      <c r="W118" s="515"/>
      <c r="X118" s="515"/>
      <c r="Y118" s="515"/>
      <c r="Z118" s="515"/>
      <c r="AA118" s="515"/>
      <c r="AB118" s="515"/>
      <c r="AC118" s="515"/>
      <c r="AD118" s="515"/>
      <c r="AE118" s="515"/>
      <c r="AF118" s="515"/>
      <c r="AG118" s="515"/>
      <c r="AH118" s="515"/>
      <c r="AI118" s="515"/>
      <c r="AJ118" s="515"/>
      <c r="AK118" s="515"/>
    </row>
    <row r="119" spans="1:37">
      <c r="A119" s="515"/>
      <c r="B119" s="515"/>
      <c r="C119" s="515"/>
      <c r="D119" s="515"/>
      <c r="E119" s="515"/>
      <c r="F119" s="515"/>
      <c r="G119" s="515"/>
      <c r="H119" s="515"/>
      <c r="I119" s="515"/>
      <c r="J119" s="515"/>
      <c r="K119" s="515"/>
      <c r="L119" s="515"/>
      <c r="M119" s="515"/>
      <c r="N119" s="515"/>
      <c r="O119" s="515"/>
      <c r="P119" s="515"/>
      <c r="Q119" s="515"/>
      <c r="R119" s="515"/>
      <c r="S119" s="515"/>
      <c r="T119" s="515"/>
      <c r="U119" s="515"/>
      <c r="V119" s="515"/>
      <c r="W119" s="515"/>
      <c r="X119" s="515"/>
      <c r="Y119" s="515"/>
      <c r="Z119" s="515"/>
      <c r="AA119" s="515"/>
      <c r="AB119" s="515"/>
      <c r="AC119" s="515"/>
      <c r="AD119" s="515"/>
      <c r="AE119" s="515"/>
      <c r="AF119" s="515"/>
      <c r="AG119" s="515"/>
      <c r="AH119" s="515"/>
      <c r="AI119" s="515"/>
      <c r="AJ119" s="515"/>
      <c r="AK119" s="515"/>
    </row>
    <row r="120" spans="1:37">
      <c r="A120" s="515"/>
      <c r="B120" s="515"/>
      <c r="C120" s="515"/>
      <c r="D120" s="515"/>
      <c r="E120" s="515"/>
      <c r="F120" s="515"/>
      <c r="G120" s="515"/>
      <c r="H120" s="515"/>
      <c r="I120" s="515"/>
      <c r="J120" s="515"/>
      <c r="K120" s="515"/>
      <c r="L120" s="515"/>
      <c r="M120" s="515"/>
      <c r="N120" s="515"/>
      <c r="O120" s="515"/>
      <c r="P120" s="515"/>
      <c r="Q120" s="515"/>
      <c r="R120" s="515"/>
      <c r="S120" s="515"/>
      <c r="T120" s="515"/>
      <c r="U120" s="515"/>
      <c r="V120" s="515"/>
      <c r="W120" s="515"/>
      <c r="X120" s="515"/>
      <c r="Y120" s="515"/>
      <c r="Z120" s="515"/>
      <c r="AA120" s="515"/>
      <c r="AB120" s="515"/>
      <c r="AC120" s="515"/>
      <c r="AD120" s="515"/>
      <c r="AE120" s="515"/>
      <c r="AF120" s="515"/>
      <c r="AG120" s="515"/>
      <c r="AH120" s="515"/>
      <c r="AI120" s="515"/>
      <c r="AJ120" s="515"/>
      <c r="AK120" s="515"/>
    </row>
    <row r="121" spans="1:37">
      <c r="A121" s="515"/>
      <c r="B121" s="515"/>
      <c r="C121" s="515"/>
      <c r="D121" s="515"/>
      <c r="E121" s="515"/>
      <c r="F121" s="515"/>
      <c r="G121" s="515"/>
      <c r="H121" s="515"/>
      <c r="I121" s="515"/>
      <c r="J121" s="515"/>
      <c r="K121" s="515"/>
      <c r="L121" s="515"/>
      <c r="M121" s="515"/>
      <c r="N121" s="515"/>
      <c r="O121" s="515"/>
      <c r="P121" s="515"/>
      <c r="Q121" s="515"/>
      <c r="R121" s="515"/>
      <c r="S121" s="515"/>
      <c r="T121" s="515"/>
      <c r="U121" s="515"/>
      <c r="V121" s="515"/>
      <c r="W121" s="515"/>
      <c r="X121" s="515"/>
      <c r="Y121" s="515"/>
      <c r="Z121" s="515"/>
      <c r="AA121" s="515"/>
      <c r="AB121" s="515"/>
      <c r="AC121" s="515"/>
      <c r="AD121" s="515"/>
      <c r="AE121" s="515"/>
      <c r="AF121" s="515"/>
      <c r="AG121" s="515"/>
      <c r="AH121" s="515"/>
      <c r="AI121" s="515"/>
      <c r="AJ121" s="515"/>
      <c r="AK121" s="515"/>
    </row>
    <row r="122" spans="1:37">
      <c r="A122" s="515"/>
      <c r="B122" s="515"/>
      <c r="C122" s="515"/>
      <c r="D122" s="515"/>
      <c r="E122" s="515"/>
      <c r="F122" s="515"/>
      <c r="G122" s="515"/>
      <c r="H122" s="515"/>
      <c r="I122" s="515"/>
      <c r="J122" s="515"/>
      <c r="K122" s="515"/>
      <c r="L122" s="515"/>
      <c r="M122" s="515"/>
      <c r="N122" s="515"/>
      <c r="O122" s="515"/>
      <c r="P122" s="515"/>
      <c r="Q122" s="515"/>
      <c r="R122" s="515"/>
      <c r="S122" s="515"/>
      <c r="T122" s="515"/>
      <c r="U122" s="515"/>
      <c r="V122" s="515"/>
      <c r="W122" s="515"/>
      <c r="X122" s="515"/>
      <c r="Y122" s="515"/>
      <c r="Z122" s="515"/>
      <c r="AA122" s="515"/>
      <c r="AB122" s="515"/>
      <c r="AC122" s="515"/>
      <c r="AD122" s="515"/>
      <c r="AE122" s="515"/>
      <c r="AF122" s="515"/>
      <c r="AG122" s="515"/>
      <c r="AH122" s="515"/>
      <c r="AI122" s="515"/>
      <c r="AJ122" s="515"/>
      <c r="AK122" s="515"/>
    </row>
    <row r="123" spans="1:37">
      <c r="A123" s="515"/>
      <c r="B123" s="515"/>
      <c r="C123" s="515"/>
      <c r="D123" s="515"/>
      <c r="E123" s="515"/>
      <c r="F123" s="515"/>
      <c r="G123" s="515"/>
      <c r="H123" s="515"/>
      <c r="I123" s="515"/>
      <c r="J123" s="515"/>
      <c r="K123" s="515"/>
      <c r="L123" s="515"/>
      <c r="M123" s="515"/>
      <c r="N123" s="515"/>
      <c r="O123" s="515"/>
      <c r="P123" s="515"/>
      <c r="Q123" s="515"/>
      <c r="R123" s="515"/>
      <c r="S123" s="515"/>
      <c r="T123" s="515"/>
      <c r="U123" s="515"/>
      <c r="V123" s="515"/>
      <c r="W123" s="515"/>
      <c r="X123" s="515"/>
      <c r="Y123" s="515"/>
      <c r="Z123" s="515"/>
      <c r="AA123" s="515"/>
      <c r="AB123" s="515"/>
      <c r="AC123" s="515"/>
      <c r="AD123" s="515"/>
      <c r="AE123" s="515"/>
      <c r="AF123" s="515"/>
      <c r="AG123" s="515"/>
      <c r="AH123" s="515"/>
      <c r="AI123" s="515"/>
      <c r="AJ123" s="515"/>
      <c r="AK123" s="515"/>
    </row>
    <row r="124" spans="1:37">
      <c r="A124" s="515"/>
      <c r="B124" s="515"/>
      <c r="C124" s="515"/>
      <c r="D124" s="515"/>
      <c r="E124" s="515"/>
      <c r="F124" s="515"/>
      <c r="G124" s="515"/>
      <c r="H124" s="515"/>
      <c r="I124" s="515"/>
      <c r="J124" s="515"/>
      <c r="K124" s="515"/>
      <c r="L124" s="515"/>
      <c r="M124" s="515"/>
      <c r="N124" s="515"/>
      <c r="O124" s="515"/>
      <c r="P124" s="515"/>
      <c r="Q124" s="515"/>
      <c r="R124" s="515"/>
      <c r="S124" s="515"/>
      <c r="T124" s="515"/>
      <c r="U124" s="515"/>
      <c r="V124" s="515"/>
      <c r="W124" s="515"/>
      <c r="X124" s="515"/>
      <c r="Y124" s="515"/>
      <c r="Z124" s="515"/>
      <c r="AA124" s="515"/>
      <c r="AB124" s="515"/>
      <c r="AC124" s="515"/>
      <c r="AD124" s="515"/>
      <c r="AE124" s="515"/>
      <c r="AF124" s="515"/>
      <c r="AG124" s="515"/>
      <c r="AH124" s="515"/>
      <c r="AI124" s="515"/>
      <c r="AJ124" s="515"/>
      <c r="AK124" s="515"/>
    </row>
    <row r="125" spans="1:37">
      <c r="A125" s="515"/>
      <c r="B125" s="515"/>
      <c r="C125" s="515"/>
      <c r="D125" s="515"/>
      <c r="E125" s="515"/>
      <c r="F125" s="515"/>
      <c r="G125" s="515"/>
      <c r="H125" s="515"/>
      <c r="I125" s="515"/>
      <c r="J125" s="515"/>
      <c r="K125" s="515"/>
      <c r="L125" s="515"/>
      <c r="M125" s="515"/>
      <c r="N125" s="515"/>
      <c r="O125" s="515"/>
      <c r="P125" s="515"/>
      <c r="Q125" s="515"/>
      <c r="R125" s="515"/>
      <c r="S125" s="515"/>
      <c r="T125" s="515"/>
      <c r="U125" s="515"/>
      <c r="V125" s="515"/>
      <c r="W125" s="515"/>
      <c r="X125" s="515"/>
      <c r="Y125" s="515"/>
      <c r="Z125" s="515"/>
      <c r="AA125" s="515"/>
      <c r="AB125" s="515"/>
      <c r="AC125" s="515"/>
      <c r="AD125" s="515"/>
      <c r="AE125" s="515"/>
      <c r="AF125" s="515"/>
      <c r="AG125" s="515"/>
      <c r="AH125" s="515"/>
      <c r="AI125" s="515"/>
      <c r="AJ125" s="515"/>
      <c r="AK125" s="515"/>
    </row>
    <row r="126" spans="1:37">
      <c r="A126" s="515"/>
      <c r="B126" s="515"/>
      <c r="C126" s="515"/>
      <c r="D126" s="515"/>
      <c r="E126" s="515"/>
      <c r="F126" s="515"/>
      <c r="G126" s="515"/>
      <c r="H126" s="515"/>
      <c r="I126" s="515"/>
      <c r="J126" s="515"/>
      <c r="K126" s="515"/>
      <c r="L126" s="515"/>
      <c r="M126" s="515"/>
      <c r="N126" s="515"/>
      <c r="O126" s="515"/>
      <c r="P126" s="515"/>
      <c r="Q126" s="515"/>
      <c r="R126" s="515"/>
      <c r="S126" s="515"/>
      <c r="T126" s="515"/>
      <c r="U126" s="515"/>
      <c r="V126" s="515"/>
      <c r="W126" s="515"/>
      <c r="X126" s="515"/>
      <c r="Y126" s="515"/>
      <c r="Z126" s="515"/>
      <c r="AA126" s="515"/>
      <c r="AB126" s="515"/>
      <c r="AC126" s="515"/>
      <c r="AD126" s="515"/>
      <c r="AE126" s="515"/>
      <c r="AF126" s="515"/>
      <c r="AG126" s="515"/>
      <c r="AH126" s="515"/>
      <c r="AI126" s="515"/>
      <c r="AJ126" s="515"/>
      <c r="AK126" s="515"/>
    </row>
    <row r="127" spans="1:37">
      <c r="A127" s="515"/>
      <c r="B127" s="515"/>
      <c r="C127" s="515"/>
      <c r="D127" s="515"/>
      <c r="E127" s="515"/>
      <c r="F127" s="515"/>
      <c r="G127" s="515"/>
      <c r="H127" s="515"/>
      <c r="I127" s="515"/>
      <c r="J127" s="515"/>
      <c r="K127" s="515"/>
      <c r="L127" s="515"/>
      <c r="M127" s="515"/>
      <c r="N127" s="515"/>
      <c r="O127" s="515"/>
      <c r="P127" s="515"/>
      <c r="Q127" s="515"/>
      <c r="R127" s="515"/>
      <c r="S127" s="515"/>
      <c r="T127" s="515"/>
      <c r="U127" s="515"/>
      <c r="V127" s="515"/>
      <c r="W127" s="515"/>
      <c r="X127" s="515"/>
      <c r="Y127" s="515"/>
      <c r="Z127" s="515"/>
      <c r="AA127" s="515"/>
      <c r="AB127" s="515"/>
      <c r="AC127" s="515"/>
      <c r="AD127" s="515"/>
      <c r="AE127" s="515"/>
      <c r="AF127" s="515"/>
      <c r="AG127" s="515"/>
      <c r="AH127" s="515"/>
      <c r="AI127" s="515"/>
      <c r="AJ127" s="515"/>
      <c r="AK127" s="515"/>
    </row>
    <row r="128" spans="1:37">
      <c r="A128" s="515"/>
      <c r="B128" s="515"/>
      <c r="C128" s="515"/>
      <c r="D128" s="515"/>
      <c r="E128" s="515"/>
      <c r="F128" s="515"/>
      <c r="G128" s="515"/>
      <c r="H128" s="515"/>
      <c r="I128" s="515"/>
      <c r="J128" s="515"/>
      <c r="K128" s="515"/>
      <c r="L128" s="515"/>
      <c r="M128" s="515"/>
      <c r="N128" s="515"/>
      <c r="O128" s="515"/>
      <c r="P128" s="515"/>
      <c r="Q128" s="515"/>
      <c r="R128" s="515"/>
      <c r="S128" s="515"/>
      <c r="T128" s="515"/>
      <c r="U128" s="515"/>
      <c r="V128" s="515"/>
      <c r="W128" s="515"/>
      <c r="X128" s="515"/>
      <c r="Y128" s="515"/>
      <c r="Z128" s="515"/>
      <c r="AA128" s="515"/>
      <c r="AB128" s="515"/>
      <c r="AC128" s="515"/>
      <c r="AD128" s="515"/>
      <c r="AE128" s="515"/>
      <c r="AF128" s="515"/>
      <c r="AG128" s="515"/>
      <c r="AH128" s="515"/>
      <c r="AI128" s="515"/>
      <c r="AJ128" s="515"/>
      <c r="AK128" s="515"/>
    </row>
    <row r="129" spans="1:37">
      <c r="A129" s="515"/>
      <c r="B129" s="515"/>
      <c r="C129" s="515"/>
      <c r="D129" s="515"/>
      <c r="E129" s="515"/>
      <c r="F129" s="515"/>
      <c r="G129" s="515"/>
      <c r="H129" s="515"/>
      <c r="I129" s="515"/>
      <c r="J129" s="515"/>
      <c r="K129" s="515"/>
      <c r="L129" s="515"/>
      <c r="M129" s="515"/>
      <c r="N129" s="515"/>
      <c r="O129" s="515"/>
      <c r="P129" s="515"/>
      <c r="Q129" s="515"/>
      <c r="R129" s="515"/>
      <c r="S129" s="515"/>
      <c r="T129" s="515"/>
      <c r="U129" s="515"/>
      <c r="V129" s="515"/>
      <c r="W129" s="515"/>
      <c r="X129" s="515"/>
      <c r="Y129" s="515"/>
      <c r="Z129" s="515"/>
      <c r="AA129" s="515"/>
      <c r="AB129" s="515"/>
      <c r="AC129" s="515"/>
      <c r="AD129" s="515"/>
      <c r="AE129" s="515"/>
      <c r="AF129" s="515"/>
      <c r="AG129" s="515"/>
      <c r="AH129" s="515"/>
      <c r="AI129" s="515"/>
      <c r="AJ129" s="515"/>
      <c r="AK129" s="515"/>
    </row>
    <row r="130" spans="1:37">
      <c r="A130" s="515"/>
      <c r="B130" s="515"/>
      <c r="C130" s="515"/>
      <c r="D130" s="515"/>
      <c r="E130" s="515"/>
      <c r="F130" s="515"/>
      <c r="G130" s="515"/>
      <c r="H130" s="515"/>
      <c r="I130" s="515"/>
      <c r="J130" s="515"/>
      <c r="K130" s="515"/>
      <c r="L130" s="515"/>
      <c r="M130" s="515"/>
      <c r="N130" s="515"/>
      <c r="O130" s="515"/>
      <c r="P130" s="515"/>
      <c r="Q130" s="515"/>
      <c r="R130" s="515"/>
      <c r="S130" s="515"/>
      <c r="T130" s="515"/>
      <c r="U130" s="515"/>
      <c r="V130" s="515"/>
      <c r="W130" s="515"/>
      <c r="X130" s="515"/>
      <c r="Y130" s="515"/>
      <c r="Z130" s="515"/>
      <c r="AA130" s="515"/>
      <c r="AB130" s="515"/>
      <c r="AC130" s="515"/>
      <c r="AD130" s="515"/>
      <c r="AE130" s="515"/>
      <c r="AF130" s="515"/>
      <c r="AG130" s="515"/>
      <c r="AH130" s="515"/>
      <c r="AI130" s="515"/>
      <c r="AJ130" s="515"/>
      <c r="AK130" s="515"/>
    </row>
    <row r="131" spans="1:37">
      <c r="A131" s="515"/>
      <c r="B131" s="515"/>
      <c r="C131" s="515"/>
      <c r="D131" s="515"/>
      <c r="E131" s="515"/>
      <c r="F131" s="515"/>
      <c r="G131" s="515"/>
      <c r="H131" s="515"/>
      <c r="I131" s="515"/>
      <c r="J131" s="515"/>
      <c r="K131" s="515"/>
      <c r="L131" s="515"/>
      <c r="M131" s="515"/>
      <c r="N131" s="515"/>
      <c r="O131" s="515"/>
      <c r="P131" s="515"/>
      <c r="Q131" s="515"/>
      <c r="R131" s="515"/>
      <c r="S131" s="515"/>
      <c r="T131" s="515"/>
      <c r="U131" s="515"/>
      <c r="V131" s="515"/>
      <c r="W131" s="515"/>
      <c r="X131" s="515"/>
      <c r="Y131" s="515"/>
      <c r="Z131" s="515"/>
      <c r="AA131" s="515"/>
      <c r="AB131" s="515"/>
      <c r="AC131" s="515"/>
      <c r="AD131" s="515"/>
      <c r="AE131" s="515"/>
      <c r="AF131" s="515"/>
      <c r="AG131" s="515"/>
      <c r="AH131" s="515"/>
      <c r="AI131" s="515"/>
      <c r="AJ131" s="515"/>
      <c r="AK131" s="515"/>
    </row>
    <row r="132" spans="1:37">
      <c r="A132" s="515"/>
      <c r="B132" s="515"/>
      <c r="C132" s="515"/>
      <c r="D132" s="515"/>
      <c r="E132" s="515"/>
      <c r="F132" s="515"/>
      <c r="G132" s="515"/>
      <c r="H132" s="515"/>
      <c r="I132" s="515"/>
      <c r="J132" s="515"/>
      <c r="K132" s="515"/>
      <c r="L132" s="515"/>
      <c r="M132" s="515"/>
      <c r="N132" s="515"/>
      <c r="O132" s="515"/>
      <c r="P132" s="515"/>
      <c r="Q132" s="515"/>
      <c r="R132" s="515"/>
      <c r="S132" s="515"/>
      <c r="T132" s="515"/>
      <c r="U132" s="515"/>
      <c r="V132" s="515"/>
      <c r="W132" s="515"/>
      <c r="X132" s="515"/>
      <c r="Y132" s="515"/>
      <c r="Z132" s="515"/>
      <c r="AA132" s="515"/>
      <c r="AB132" s="515"/>
      <c r="AC132" s="515"/>
      <c r="AD132" s="515"/>
      <c r="AE132" s="515"/>
      <c r="AF132" s="515"/>
      <c r="AG132" s="515"/>
      <c r="AH132" s="515"/>
      <c r="AI132" s="515"/>
      <c r="AJ132" s="515"/>
      <c r="AK132" s="515"/>
    </row>
    <row r="133" spans="1:37">
      <c r="A133" s="515"/>
      <c r="B133" s="515"/>
      <c r="C133" s="515"/>
      <c r="D133" s="515"/>
      <c r="E133" s="515"/>
      <c r="F133" s="515"/>
      <c r="G133" s="515"/>
      <c r="H133" s="515"/>
      <c r="I133" s="515"/>
      <c r="J133" s="515"/>
      <c r="K133" s="515"/>
      <c r="L133" s="515"/>
      <c r="M133" s="515"/>
      <c r="N133" s="515"/>
      <c r="O133" s="515"/>
      <c r="P133" s="515"/>
      <c r="Q133" s="515"/>
      <c r="R133" s="515"/>
      <c r="S133" s="515"/>
      <c r="T133" s="515"/>
      <c r="U133" s="515"/>
      <c r="V133" s="515"/>
      <c r="W133" s="515"/>
      <c r="X133" s="515"/>
      <c r="Y133" s="515"/>
      <c r="Z133" s="515"/>
      <c r="AA133" s="515"/>
      <c r="AB133" s="515"/>
      <c r="AC133" s="515"/>
      <c r="AD133" s="515"/>
      <c r="AE133" s="515"/>
      <c r="AF133" s="515"/>
      <c r="AG133" s="515"/>
      <c r="AH133" s="515"/>
      <c r="AI133" s="515"/>
      <c r="AJ133" s="515"/>
      <c r="AK133" s="515"/>
    </row>
    <row r="134" spans="1:37">
      <c r="A134" s="515"/>
      <c r="B134" s="515"/>
      <c r="C134" s="515"/>
      <c r="D134" s="515"/>
      <c r="E134" s="515"/>
      <c r="F134" s="515"/>
      <c r="G134" s="515"/>
      <c r="H134" s="515"/>
      <c r="I134" s="515"/>
      <c r="J134" s="515"/>
      <c r="K134" s="515"/>
      <c r="L134" s="515"/>
      <c r="M134" s="515"/>
      <c r="N134" s="515"/>
      <c r="O134" s="515"/>
      <c r="P134" s="515"/>
      <c r="Q134" s="515"/>
      <c r="R134" s="515"/>
      <c r="S134" s="515"/>
      <c r="T134" s="515"/>
      <c r="U134" s="515"/>
      <c r="V134" s="515"/>
      <c r="W134" s="515"/>
      <c r="X134" s="515"/>
      <c r="Y134" s="515"/>
      <c r="Z134" s="515"/>
      <c r="AA134" s="515"/>
      <c r="AB134" s="515"/>
      <c r="AC134" s="515"/>
      <c r="AD134" s="515"/>
      <c r="AE134" s="515"/>
      <c r="AF134" s="515"/>
      <c r="AG134" s="515"/>
      <c r="AH134" s="515"/>
      <c r="AI134" s="515"/>
      <c r="AJ134" s="515"/>
      <c r="AK134" s="515"/>
    </row>
    <row r="135" spans="1:37">
      <c r="A135" s="515"/>
      <c r="B135" s="515"/>
      <c r="C135" s="515"/>
      <c r="D135" s="515"/>
      <c r="E135" s="515"/>
      <c r="F135" s="515"/>
      <c r="G135" s="515"/>
      <c r="H135" s="515"/>
      <c r="I135" s="515"/>
      <c r="J135" s="515"/>
      <c r="K135" s="515"/>
      <c r="L135" s="515"/>
      <c r="M135" s="515"/>
      <c r="N135" s="515"/>
      <c r="O135" s="515"/>
      <c r="P135" s="515"/>
      <c r="Q135" s="515"/>
      <c r="R135" s="515"/>
      <c r="S135" s="515"/>
      <c r="T135" s="515"/>
      <c r="U135" s="515"/>
      <c r="V135" s="515"/>
      <c r="W135" s="515"/>
      <c r="X135" s="515"/>
      <c r="Y135" s="515"/>
      <c r="Z135" s="515"/>
      <c r="AA135" s="515"/>
      <c r="AB135" s="515"/>
      <c r="AC135" s="515"/>
      <c r="AD135" s="515"/>
      <c r="AE135" s="515"/>
      <c r="AF135" s="515"/>
      <c r="AG135" s="515"/>
      <c r="AH135" s="515"/>
      <c r="AI135" s="515"/>
      <c r="AJ135" s="515"/>
      <c r="AK135" s="515"/>
    </row>
    <row r="136" spans="1:37">
      <c r="A136" s="515"/>
      <c r="B136" s="515"/>
      <c r="C136" s="515"/>
      <c r="D136" s="515"/>
      <c r="E136" s="515"/>
      <c r="F136" s="515"/>
      <c r="G136" s="515"/>
      <c r="H136" s="515"/>
      <c r="I136" s="515"/>
      <c r="J136" s="515"/>
      <c r="K136" s="515"/>
      <c r="L136" s="515"/>
      <c r="M136" s="515"/>
      <c r="N136" s="515"/>
      <c r="O136" s="515"/>
      <c r="P136" s="515"/>
      <c r="Q136" s="515"/>
      <c r="R136" s="515"/>
      <c r="S136" s="515"/>
      <c r="T136" s="515"/>
      <c r="U136" s="515"/>
      <c r="V136" s="515"/>
      <c r="W136" s="515"/>
      <c r="X136" s="515"/>
      <c r="Y136" s="515"/>
      <c r="Z136" s="515"/>
      <c r="AA136" s="515"/>
      <c r="AB136" s="515"/>
      <c r="AC136" s="515"/>
      <c r="AD136" s="515"/>
      <c r="AE136" s="515"/>
      <c r="AF136" s="515"/>
      <c r="AG136" s="515"/>
      <c r="AH136" s="515"/>
      <c r="AI136" s="515"/>
      <c r="AJ136" s="515"/>
      <c r="AK136" s="515"/>
    </row>
    <row r="137" spans="1:37">
      <c r="A137" s="515"/>
      <c r="B137" s="515"/>
      <c r="C137" s="515"/>
      <c r="D137" s="515"/>
      <c r="E137" s="515"/>
      <c r="F137" s="515"/>
      <c r="G137" s="515"/>
      <c r="H137" s="515"/>
      <c r="I137" s="515"/>
      <c r="J137" s="515"/>
      <c r="K137" s="515"/>
      <c r="L137" s="515"/>
      <c r="M137" s="515"/>
      <c r="N137" s="515"/>
      <c r="O137" s="515"/>
      <c r="P137" s="515"/>
      <c r="Q137" s="515"/>
      <c r="R137" s="515"/>
      <c r="S137" s="515"/>
      <c r="T137" s="515"/>
      <c r="U137" s="515"/>
      <c r="V137" s="515"/>
      <c r="W137" s="515"/>
      <c r="X137" s="515"/>
      <c r="Y137" s="515"/>
      <c r="Z137" s="515"/>
      <c r="AA137" s="515"/>
      <c r="AB137" s="515"/>
      <c r="AC137" s="515"/>
      <c r="AD137" s="515"/>
      <c r="AE137" s="515"/>
      <c r="AF137" s="515"/>
      <c r="AG137" s="515"/>
      <c r="AH137" s="515"/>
      <c r="AI137" s="515"/>
      <c r="AJ137" s="515"/>
      <c r="AK137" s="515"/>
    </row>
    <row r="138" spans="1:37">
      <c r="A138" s="515"/>
      <c r="B138" s="515"/>
      <c r="C138" s="515"/>
      <c r="D138" s="515"/>
      <c r="E138" s="515"/>
      <c r="F138" s="515"/>
      <c r="G138" s="515"/>
      <c r="H138" s="515"/>
      <c r="I138" s="515"/>
      <c r="J138" s="515"/>
      <c r="K138" s="515"/>
      <c r="L138" s="515"/>
      <c r="M138" s="515"/>
      <c r="N138" s="515"/>
      <c r="O138" s="515"/>
      <c r="P138" s="515"/>
      <c r="Q138" s="515"/>
      <c r="R138" s="515"/>
      <c r="S138" s="515"/>
      <c r="T138" s="515"/>
      <c r="U138" s="515"/>
      <c r="V138" s="515"/>
      <c r="W138" s="515"/>
      <c r="X138" s="515"/>
      <c r="Y138" s="515"/>
      <c r="Z138" s="515"/>
      <c r="AA138" s="515"/>
      <c r="AB138" s="515"/>
      <c r="AC138" s="515"/>
      <c r="AD138" s="515"/>
      <c r="AE138" s="515"/>
      <c r="AF138" s="515"/>
      <c r="AG138" s="515"/>
      <c r="AH138" s="515"/>
      <c r="AI138" s="515"/>
      <c r="AJ138" s="515"/>
      <c r="AK138" s="515"/>
    </row>
    <row r="139" spans="1:37">
      <c r="A139" s="515"/>
      <c r="B139" s="515"/>
      <c r="C139" s="515"/>
      <c r="D139" s="515"/>
      <c r="E139" s="515"/>
      <c r="F139" s="515"/>
      <c r="G139" s="515"/>
      <c r="H139" s="515"/>
      <c r="I139" s="515"/>
      <c r="J139" s="515"/>
      <c r="K139" s="515"/>
      <c r="L139" s="515"/>
      <c r="M139" s="515"/>
      <c r="N139" s="515"/>
      <c r="O139" s="515"/>
      <c r="P139" s="515"/>
      <c r="Q139" s="515"/>
      <c r="R139" s="515"/>
      <c r="S139" s="515"/>
      <c r="T139" s="515"/>
      <c r="U139" s="515"/>
      <c r="V139" s="515"/>
      <c r="W139" s="515"/>
      <c r="X139" s="515"/>
      <c r="Y139" s="515"/>
      <c r="Z139" s="515"/>
      <c r="AA139" s="515"/>
      <c r="AB139" s="515"/>
      <c r="AC139" s="515"/>
      <c r="AD139" s="515"/>
      <c r="AE139" s="515"/>
      <c r="AF139" s="515"/>
      <c r="AG139" s="515"/>
      <c r="AH139" s="515"/>
      <c r="AI139" s="515"/>
      <c r="AJ139" s="515"/>
      <c r="AK139" s="515"/>
    </row>
    <row r="140" spans="1:37">
      <c r="A140" s="515"/>
      <c r="B140" s="515"/>
      <c r="C140" s="515"/>
      <c r="D140" s="515"/>
      <c r="E140" s="515"/>
      <c r="F140" s="515"/>
      <c r="G140" s="515"/>
      <c r="H140" s="515"/>
      <c r="I140" s="515"/>
      <c r="J140" s="515"/>
      <c r="K140" s="515"/>
      <c r="L140" s="515"/>
      <c r="M140" s="515"/>
      <c r="N140" s="515"/>
      <c r="O140" s="515"/>
      <c r="P140" s="515"/>
      <c r="Q140" s="515"/>
      <c r="R140" s="515"/>
      <c r="S140" s="515"/>
      <c r="T140" s="515"/>
      <c r="U140" s="515"/>
      <c r="V140" s="515"/>
      <c r="W140" s="515"/>
      <c r="X140" s="515"/>
      <c r="Y140" s="515"/>
      <c r="Z140" s="515"/>
      <c r="AA140" s="515"/>
      <c r="AB140" s="515"/>
      <c r="AC140" s="515"/>
      <c r="AD140" s="515"/>
      <c r="AE140" s="515"/>
      <c r="AF140" s="515"/>
      <c r="AG140" s="515"/>
      <c r="AH140" s="515"/>
      <c r="AI140" s="515"/>
      <c r="AJ140" s="515"/>
      <c r="AK140" s="515"/>
    </row>
    <row r="141" spans="1:37">
      <c r="A141" s="515"/>
      <c r="B141" s="515"/>
      <c r="C141" s="515"/>
      <c r="D141" s="515"/>
      <c r="E141" s="515"/>
      <c r="F141" s="515"/>
      <c r="G141" s="515"/>
      <c r="H141" s="515"/>
      <c r="I141" s="515"/>
      <c r="J141" s="515"/>
      <c r="K141" s="515"/>
      <c r="L141" s="515"/>
      <c r="M141" s="515"/>
      <c r="N141" s="515"/>
      <c r="O141" s="515"/>
      <c r="P141" s="515"/>
      <c r="Q141" s="515"/>
      <c r="R141" s="515"/>
      <c r="S141" s="515"/>
      <c r="T141" s="515"/>
      <c r="U141" s="515"/>
      <c r="V141" s="515"/>
      <c r="W141" s="515"/>
      <c r="X141" s="515"/>
      <c r="Y141" s="515"/>
      <c r="Z141" s="515"/>
      <c r="AA141" s="515"/>
      <c r="AB141" s="515"/>
      <c r="AC141" s="515"/>
      <c r="AD141" s="515"/>
      <c r="AE141" s="515"/>
      <c r="AF141" s="515"/>
      <c r="AG141" s="515"/>
      <c r="AH141" s="515"/>
      <c r="AI141" s="515"/>
      <c r="AJ141" s="515"/>
      <c r="AK141" s="515"/>
    </row>
    <row r="142" spans="1:37">
      <c r="A142" s="515"/>
      <c r="B142" s="515"/>
      <c r="C142" s="515"/>
      <c r="D142" s="515"/>
      <c r="E142" s="515"/>
      <c r="F142" s="515"/>
      <c r="G142" s="515"/>
      <c r="H142" s="515"/>
      <c r="I142" s="515"/>
      <c r="J142" s="515"/>
      <c r="K142" s="515"/>
      <c r="L142" s="515"/>
      <c r="M142" s="515"/>
      <c r="N142" s="515"/>
      <c r="O142" s="515"/>
      <c r="P142" s="515"/>
      <c r="Q142" s="515"/>
      <c r="R142" s="515"/>
      <c r="S142" s="515"/>
      <c r="T142" s="515"/>
      <c r="U142" s="515"/>
      <c r="V142" s="515"/>
      <c r="W142" s="515"/>
      <c r="X142" s="515"/>
      <c r="Y142" s="515"/>
      <c r="Z142" s="515"/>
      <c r="AA142" s="515"/>
      <c r="AB142" s="515"/>
      <c r="AC142" s="515"/>
      <c r="AD142" s="515"/>
      <c r="AE142" s="515"/>
      <c r="AF142" s="515"/>
      <c r="AG142" s="515"/>
      <c r="AH142" s="515"/>
      <c r="AI142" s="515"/>
      <c r="AJ142" s="515"/>
      <c r="AK142" s="515"/>
    </row>
    <row r="143" spans="1:37">
      <c r="A143" s="515"/>
      <c r="B143" s="515"/>
      <c r="C143" s="515"/>
      <c r="D143" s="515"/>
      <c r="E143" s="515"/>
      <c r="F143" s="515"/>
      <c r="G143" s="515"/>
      <c r="H143" s="515"/>
      <c r="I143" s="515"/>
      <c r="J143" s="515"/>
      <c r="K143" s="515"/>
      <c r="L143" s="515"/>
      <c r="M143" s="515"/>
      <c r="N143" s="515"/>
      <c r="O143" s="515"/>
      <c r="P143" s="515"/>
      <c r="Q143" s="515"/>
      <c r="R143" s="515"/>
      <c r="S143" s="515"/>
      <c r="T143" s="515"/>
      <c r="U143" s="515"/>
      <c r="V143" s="515"/>
      <c r="W143" s="515"/>
      <c r="X143" s="515"/>
      <c r="Y143" s="515"/>
      <c r="Z143" s="515"/>
      <c r="AA143" s="515"/>
      <c r="AB143" s="515"/>
      <c r="AC143" s="515"/>
      <c r="AD143" s="515"/>
      <c r="AE143" s="515"/>
      <c r="AF143" s="515"/>
      <c r="AG143" s="515"/>
      <c r="AH143" s="515"/>
      <c r="AI143" s="515"/>
      <c r="AJ143" s="515"/>
      <c r="AK143" s="515"/>
    </row>
    <row r="144" spans="1:37">
      <c r="A144" s="515"/>
      <c r="B144" s="515"/>
      <c r="C144" s="515"/>
      <c r="D144" s="515"/>
      <c r="E144" s="515"/>
      <c r="F144" s="515"/>
      <c r="G144" s="515"/>
      <c r="H144" s="515"/>
      <c r="I144" s="515"/>
      <c r="J144" s="515"/>
      <c r="K144" s="515"/>
      <c r="L144" s="515"/>
      <c r="M144" s="515"/>
      <c r="N144" s="515"/>
      <c r="O144" s="515"/>
      <c r="P144" s="515"/>
      <c r="Q144" s="515"/>
      <c r="R144" s="515"/>
      <c r="S144" s="515"/>
      <c r="T144" s="515"/>
      <c r="U144" s="515"/>
      <c r="V144" s="515"/>
      <c r="W144" s="515"/>
      <c r="X144" s="515"/>
      <c r="Y144" s="515"/>
      <c r="Z144" s="515"/>
      <c r="AA144" s="515"/>
      <c r="AB144" s="515"/>
      <c r="AC144" s="515"/>
      <c r="AD144" s="515"/>
      <c r="AE144" s="515"/>
      <c r="AF144" s="515"/>
      <c r="AG144" s="515"/>
      <c r="AH144" s="515"/>
      <c r="AI144" s="515"/>
      <c r="AJ144" s="515"/>
      <c r="AK144" s="515"/>
    </row>
    <row r="145" spans="1:37">
      <c r="A145" s="515"/>
      <c r="B145" s="515"/>
      <c r="C145" s="515"/>
      <c r="D145" s="515"/>
      <c r="E145" s="515"/>
      <c r="F145" s="515"/>
      <c r="G145" s="515"/>
      <c r="H145" s="515"/>
      <c r="I145" s="515"/>
      <c r="J145" s="515"/>
      <c r="K145" s="515"/>
      <c r="L145" s="515"/>
      <c r="M145" s="515"/>
      <c r="N145" s="515"/>
      <c r="O145" s="515"/>
      <c r="P145" s="515"/>
      <c r="Q145" s="515"/>
      <c r="R145" s="515"/>
      <c r="S145" s="515"/>
      <c r="T145" s="515"/>
      <c r="U145" s="515"/>
      <c r="V145" s="515"/>
      <c r="W145" s="515"/>
      <c r="X145" s="515"/>
      <c r="Y145" s="515"/>
      <c r="Z145" s="515"/>
      <c r="AA145" s="515"/>
      <c r="AB145" s="515"/>
      <c r="AC145" s="515"/>
      <c r="AD145" s="515"/>
      <c r="AE145" s="515"/>
      <c r="AF145" s="515"/>
      <c r="AG145" s="515"/>
      <c r="AH145" s="515"/>
      <c r="AI145" s="515"/>
      <c r="AJ145" s="515"/>
      <c r="AK145" s="515"/>
    </row>
    <row r="146" spans="1:37">
      <c r="A146" s="515"/>
      <c r="B146" s="515"/>
      <c r="C146" s="515"/>
      <c r="D146" s="515"/>
      <c r="E146" s="515"/>
      <c r="F146" s="515"/>
      <c r="G146" s="515"/>
      <c r="H146" s="515"/>
      <c r="I146" s="515"/>
      <c r="J146" s="515"/>
      <c r="K146" s="515"/>
      <c r="L146" s="515"/>
      <c r="M146" s="515"/>
      <c r="N146" s="515"/>
      <c r="O146" s="515"/>
      <c r="P146" s="515"/>
      <c r="Q146" s="515"/>
      <c r="R146" s="515"/>
      <c r="S146" s="515"/>
      <c r="T146" s="515"/>
      <c r="U146" s="515"/>
      <c r="V146" s="515"/>
      <c r="W146" s="515"/>
      <c r="X146" s="515"/>
      <c r="Y146" s="515"/>
      <c r="Z146" s="515"/>
      <c r="AA146" s="515"/>
      <c r="AB146" s="515"/>
      <c r="AC146" s="515"/>
      <c r="AD146" s="515"/>
      <c r="AE146" s="515"/>
      <c r="AF146" s="515"/>
      <c r="AG146" s="515"/>
      <c r="AH146" s="515"/>
      <c r="AI146" s="515"/>
      <c r="AJ146" s="515"/>
      <c r="AK146" s="515"/>
    </row>
    <row r="147" spans="1:37">
      <c r="A147" s="515"/>
      <c r="B147" s="515"/>
      <c r="C147" s="515"/>
      <c r="D147" s="515"/>
      <c r="E147" s="515"/>
      <c r="F147" s="515"/>
      <c r="G147" s="515"/>
      <c r="H147" s="515"/>
      <c r="I147" s="515"/>
      <c r="J147" s="515"/>
      <c r="K147" s="515"/>
      <c r="L147" s="515"/>
      <c r="M147" s="515"/>
      <c r="N147" s="515"/>
      <c r="O147" s="515"/>
      <c r="P147" s="515"/>
      <c r="Q147" s="515"/>
      <c r="R147" s="515"/>
      <c r="S147" s="515"/>
      <c r="T147" s="515"/>
      <c r="U147" s="515"/>
      <c r="V147" s="515"/>
      <c r="W147" s="515"/>
      <c r="X147" s="515"/>
      <c r="Y147" s="515"/>
      <c r="Z147" s="515"/>
      <c r="AA147" s="515"/>
      <c r="AB147" s="515"/>
      <c r="AC147" s="515"/>
      <c r="AD147" s="515"/>
      <c r="AE147" s="515"/>
      <c r="AF147" s="515"/>
      <c r="AG147" s="515"/>
      <c r="AH147" s="515"/>
      <c r="AI147" s="515"/>
      <c r="AJ147" s="515"/>
      <c r="AK147" s="515"/>
    </row>
    <row r="148" spans="1:37">
      <c r="A148" s="515"/>
      <c r="B148" s="515"/>
      <c r="C148" s="515"/>
      <c r="D148" s="515"/>
      <c r="E148" s="515"/>
      <c r="F148" s="515"/>
      <c r="G148" s="515"/>
      <c r="H148" s="515"/>
      <c r="I148" s="515"/>
      <c r="J148" s="515"/>
      <c r="K148" s="515"/>
      <c r="L148" s="515"/>
      <c r="M148" s="515"/>
      <c r="N148" s="515"/>
      <c r="O148" s="515"/>
      <c r="P148" s="515"/>
      <c r="Q148" s="515"/>
      <c r="R148" s="515"/>
      <c r="S148" s="515"/>
      <c r="T148" s="515"/>
      <c r="U148" s="515"/>
      <c r="V148" s="515"/>
      <c r="W148" s="515"/>
      <c r="X148" s="515"/>
      <c r="Y148" s="515"/>
      <c r="Z148" s="515"/>
      <c r="AA148" s="515"/>
      <c r="AB148" s="515"/>
      <c r="AC148" s="515"/>
      <c r="AD148" s="515"/>
      <c r="AE148" s="515"/>
      <c r="AF148" s="515"/>
      <c r="AG148" s="515"/>
      <c r="AH148" s="515"/>
      <c r="AI148" s="515"/>
      <c r="AJ148" s="515"/>
      <c r="AK148" s="515"/>
    </row>
    <row r="149" spans="1:37">
      <c r="A149" s="515"/>
      <c r="B149" s="515"/>
      <c r="C149" s="515"/>
      <c r="D149" s="515"/>
      <c r="E149" s="515"/>
      <c r="F149" s="515"/>
      <c r="G149" s="515"/>
      <c r="H149" s="515"/>
      <c r="I149" s="515"/>
      <c r="J149" s="515"/>
      <c r="K149" s="515"/>
      <c r="L149" s="515"/>
      <c r="M149" s="515"/>
      <c r="N149" s="515"/>
      <c r="O149" s="515"/>
      <c r="P149" s="515"/>
      <c r="Q149" s="515"/>
      <c r="R149" s="515"/>
      <c r="S149" s="515"/>
      <c r="T149" s="515"/>
      <c r="U149" s="515"/>
      <c r="V149" s="515"/>
      <c r="W149" s="515"/>
      <c r="X149" s="515"/>
      <c r="Y149" s="515"/>
      <c r="Z149" s="515"/>
      <c r="AA149" s="515"/>
      <c r="AB149" s="515"/>
      <c r="AC149" s="515"/>
      <c r="AD149" s="515"/>
      <c r="AE149" s="515"/>
      <c r="AF149" s="515"/>
      <c r="AG149" s="515"/>
      <c r="AH149" s="515"/>
      <c r="AI149" s="515"/>
      <c r="AJ149" s="515"/>
      <c r="AK149" s="515"/>
    </row>
    <row r="150" spans="1:37">
      <c r="A150" s="515"/>
      <c r="B150" s="515"/>
      <c r="C150" s="515"/>
      <c r="D150" s="515"/>
      <c r="E150" s="515"/>
      <c r="F150" s="515"/>
      <c r="G150" s="515"/>
      <c r="H150" s="515"/>
      <c r="I150" s="515"/>
      <c r="J150" s="515"/>
      <c r="K150" s="515"/>
      <c r="L150" s="515"/>
      <c r="M150" s="515"/>
      <c r="N150" s="515"/>
      <c r="O150" s="515"/>
      <c r="P150" s="515"/>
      <c r="Q150" s="515"/>
      <c r="R150" s="515"/>
      <c r="S150" s="515"/>
      <c r="T150" s="515"/>
      <c r="U150" s="515"/>
      <c r="V150" s="515"/>
      <c r="W150" s="515"/>
      <c r="X150" s="515"/>
      <c r="Y150" s="515"/>
      <c r="Z150" s="515"/>
      <c r="AA150" s="515"/>
      <c r="AB150" s="515"/>
      <c r="AC150" s="515"/>
      <c r="AD150" s="515"/>
      <c r="AE150" s="515"/>
      <c r="AF150" s="515"/>
      <c r="AG150" s="515"/>
      <c r="AH150" s="515"/>
      <c r="AI150" s="515"/>
      <c r="AJ150" s="515"/>
      <c r="AK150" s="515"/>
    </row>
    <row r="151" spans="1:37">
      <c r="A151" s="515"/>
      <c r="B151" s="515"/>
      <c r="C151" s="515"/>
      <c r="D151" s="515"/>
      <c r="E151" s="515"/>
      <c r="F151" s="515"/>
      <c r="G151" s="515"/>
      <c r="H151" s="515"/>
      <c r="I151" s="515"/>
      <c r="J151" s="515"/>
      <c r="K151" s="515"/>
      <c r="L151" s="515"/>
      <c r="M151" s="515"/>
      <c r="N151" s="515"/>
      <c r="O151" s="515"/>
      <c r="P151" s="515"/>
      <c r="Q151" s="515"/>
      <c r="R151" s="515"/>
      <c r="S151" s="515"/>
      <c r="T151" s="515"/>
      <c r="U151" s="515"/>
      <c r="V151" s="515"/>
      <c r="W151" s="515"/>
      <c r="X151" s="515"/>
      <c r="Y151" s="515"/>
      <c r="Z151" s="515"/>
      <c r="AA151" s="515"/>
      <c r="AB151" s="515"/>
      <c r="AC151" s="515"/>
      <c r="AD151" s="515"/>
      <c r="AE151" s="515"/>
      <c r="AF151" s="515"/>
      <c r="AG151" s="515"/>
      <c r="AH151" s="515"/>
      <c r="AI151" s="515"/>
      <c r="AJ151" s="515"/>
      <c r="AK151" s="515"/>
    </row>
    <row r="152" spans="1:37">
      <c r="A152" s="515"/>
      <c r="B152" s="515"/>
      <c r="C152" s="515"/>
      <c r="D152" s="515"/>
      <c r="E152" s="515"/>
      <c r="F152" s="515"/>
      <c r="G152" s="515"/>
      <c r="H152" s="515"/>
      <c r="I152" s="515"/>
      <c r="J152" s="515"/>
      <c r="K152" s="515"/>
      <c r="L152" s="515"/>
      <c r="M152" s="515"/>
      <c r="N152" s="515"/>
      <c r="O152" s="515"/>
      <c r="P152" s="515"/>
      <c r="Q152" s="515"/>
      <c r="R152" s="515"/>
      <c r="S152" s="515"/>
      <c r="T152" s="515"/>
      <c r="U152" s="515"/>
      <c r="V152" s="515"/>
      <c r="W152" s="515"/>
      <c r="X152" s="515"/>
      <c r="Y152" s="515"/>
      <c r="Z152" s="515"/>
      <c r="AA152" s="515"/>
      <c r="AB152" s="515"/>
      <c r="AC152" s="515"/>
      <c r="AD152" s="515"/>
      <c r="AE152" s="515"/>
      <c r="AF152" s="515"/>
      <c r="AG152" s="515"/>
      <c r="AH152" s="515"/>
      <c r="AI152" s="515"/>
      <c r="AJ152" s="515"/>
      <c r="AK152" s="515"/>
    </row>
    <row r="153" spans="1:37">
      <c r="A153" s="515"/>
      <c r="B153" s="515"/>
      <c r="C153" s="515"/>
      <c r="D153" s="515"/>
      <c r="E153" s="515"/>
      <c r="F153" s="515"/>
      <c r="G153" s="515"/>
      <c r="H153" s="515"/>
      <c r="I153" s="515"/>
      <c r="J153" s="515"/>
      <c r="K153" s="515"/>
      <c r="L153" s="515"/>
      <c r="M153" s="515"/>
      <c r="N153" s="515"/>
      <c r="O153" s="515"/>
      <c r="P153" s="515"/>
      <c r="Q153" s="515"/>
      <c r="R153" s="515"/>
      <c r="S153" s="515"/>
      <c r="T153" s="515"/>
      <c r="U153" s="515"/>
      <c r="V153" s="515"/>
      <c r="W153" s="515"/>
      <c r="X153" s="515"/>
      <c r="Y153" s="515"/>
      <c r="Z153" s="515"/>
      <c r="AA153" s="515"/>
      <c r="AB153" s="515"/>
      <c r="AC153" s="515"/>
      <c r="AD153" s="515"/>
      <c r="AE153" s="515"/>
      <c r="AF153" s="515"/>
      <c r="AG153" s="515"/>
      <c r="AH153" s="515"/>
      <c r="AI153" s="515"/>
      <c r="AJ153" s="515"/>
      <c r="AK153" s="515"/>
    </row>
    <row r="154" spans="1:37">
      <c r="A154" s="515"/>
      <c r="B154" s="515"/>
      <c r="C154" s="515"/>
      <c r="D154" s="515"/>
      <c r="E154" s="515"/>
      <c r="F154" s="515"/>
      <c r="G154" s="515"/>
      <c r="H154" s="515"/>
      <c r="I154" s="515"/>
      <c r="J154" s="515"/>
      <c r="K154" s="515"/>
      <c r="L154" s="515"/>
      <c r="M154" s="515"/>
      <c r="N154" s="515"/>
      <c r="O154" s="515"/>
      <c r="P154" s="515"/>
      <c r="Q154" s="515"/>
      <c r="R154" s="515"/>
      <c r="S154" s="515"/>
      <c r="T154" s="515"/>
      <c r="U154" s="515"/>
      <c r="V154" s="515"/>
      <c r="W154" s="515"/>
      <c r="X154" s="515"/>
      <c r="Y154" s="515"/>
      <c r="Z154" s="515"/>
      <c r="AA154" s="515"/>
      <c r="AB154" s="515"/>
      <c r="AC154" s="515"/>
      <c r="AD154" s="515"/>
      <c r="AE154" s="515"/>
      <c r="AF154" s="515"/>
      <c r="AG154" s="515"/>
      <c r="AH154" s="515"/>
      <c r="AI154" s="515"/>
      <c r="AJ154" s="515"/>
      <c r="AK154" s="515"/>
    </row>
    <row r="155" spans="1:37">
      <c r="A155" s="515"/>
      <c r="B155" s="515"/>
      <c r="C155" s="515"/>
      <c r="D155" s="515"/>
      <c r="E155" s="515"/>
      <c r="F155" s="515"/>
      <c r="G155" s="515"/>
      <c r="H155" s="515"/>
      <c r="I155" s="515"/>
      <c r="J155" s="515"/>
      <c r="K155" s="515"/>
      <c r="L155" s="515"/>
      <c r="M155" s="515"/>
      <c r="N155" s="515"/>
      <c r="O155" s="515"/>
      <c r="P155" s="515"/>
      <c r="Q155" s="515"/>
      <c r="R155" s="515"/>
      <c r="S155" s="515"/>
      <c r="T155" s="515"/>
      <c r="U155" s="515"/>
      <c r="V155" s="515"/>
      <c r="W155" s="515"/>
      <c r="X155" s="515"/>
      <c r="Y155" s="515"/>
      <c r="Z155" s="515"/>
      <c r="AA155" s="515"/>
      <c r="AB155" s="515"/>
      <c r="AC155" s="515"/>
      <c r="AD155" s="515"/>
      <c r="AE155" s="515"/>
      <c r="AF155" s="515"/>
      <c r="AG155" s="515"/>
      <c r="AH155" s="515"/>
      <c r="AI155" s="515"/>
      <c r="AJ155" s="515"/>
      <c r="AK155" s="515"/>
    </row>
    <row r="156" spans="1:37">
      <c r="A156" s="515"/>
      <c r="B156" s="515"/>
      <c r="C156" s="515"/>
      <c r="D156" s="515"/>
      <c r="E156" s="515"/>
      <c r="F156" s="515"/>
      <c r="G156" s="515"/>
      <c r="H156" s="515"/>
      <c r="I156" s="515"/>
      <c r="J156" s="515"/>
      <c r="K156" s="515"/>
      <c r="L156" s="515"/>
      <c r="M156" s="515"/>
      <c r="N156" s="515"/>
      <c r="O156" s="515"/>
      <c r="P156" s="515"/>
      <c r="Q156" s="515"/>
      <c r="R156" s="515"/>
      <c r="S156" s="515"/>
      <c r="T156" s="515"/>
      <c r="U156" s="515"/>
      <c r="V156" s="515"/>
      <c r="W156" s="515"/>
      <c r="X156" s="515"/>
      <c r="Y156" s="515"/>
      <c r="Z156" s="515"/>
      <c r="AA156" s="515"/>
      <c r="AB156" s="515"/>
      <c r="AC156" s="515"/>
      <c r="AD156" s="515"/>
      <c r="AE156" s="515"/>
      <c r="AF156" s="515"/>
      <c r="AG156" s="515"/>
      <c r="AH156" s="515"/>
      <c r="AI156" s="515"/>
      <c r="AJ156" s="515"/>
      <c r="AK156" s="515"/>
    </row>
    <row r="157" spans="1:37">
      <c r="A157" s="515"/>
      <c r="B157" s="515"/>
      <c r="C157" s="515"/>
      <c r="D157" s="515"/>
      <c r="E157" s="515"/>
      <c r="F157" s="515"/>
      <c r="G157" s="515"/>
      <c r="H157" s="515"/>
      <c r="I157" s="515"/>
      <c r="J157" s="515"/>
      <c r="K157" s="515"/>
      <c r="L157" s="515"/>
      <c r="M157" s="515"/>
      <c r="N157" s="515"/>
      <c r="O157" s="515"/>
      <c r="P157" s="515"/>
      <c r="Q157" s="515"/>
      <c r="R157" s="515"/>
      <c r="S157" s="515"/>
      <c r="T157" s="515"/>
      <c r="U157" s="515"/>
      <c r="V157" s="515"/>
      <c r="W157" s="515"/>
      <c r="X157" s="515"/>
      <c r="Y157" s="515"/>
      <c r="Z157" s="515"/>
      <c r="AA157" s="515"/>
      <c r="AB157" s="515"/>
      <c r="AC157" s="515"/>
      <c r="AD157" s="515"/>
      <c r="AE157" s="515"/>
      <c r="AF157" s="515"/>
      <c r="AG157" s="515"/>
      <c r="AH157" s="515"/>
      <c r="AI157" s="515"/>
      <c r="AJ157" s="515"/>
      <c r="AK157" s="515"/>
    </row>
    <row r="158" spans="1:37">
      <c r="A158" s="515"/>
      <c r="B158" s="515"/>
      <c r="C158" s="515"/>
      <c r="D158" s="515"/>
      <c r="E158" s="515"/>
      <c r="F158" s="515"/>
      <c r="G158" s="515"/>
      <c r="H158" s="515"/>
      <c r="I158" s="515"/>
      <c r="J158" s="515"/>
      <c r="K158" s="515"/>
      <c r="L158" s="515"/>
      <c r="M158" s="515"/>
      <c r="N158" s="515"/>
      <c r="O158" s="515"/>
      <c r="P158" s="515"/>
      <c r="Q158" s="515"/>
      <c r="R158" s="515"/>
      <c r="S158" s="515"/>
      <c r="T158" s="515"/>
      <c r="U158" s="515"/>
      <c r="V158" s="515"/>
      <c r="W158" s="515"/>
      <c r="X158" s="515"/>
      <c r="Y158" s="515"/>
      <c r="Z158" s="515"/>
      <c r="AA158" s="515"/>
      <c r="AB158" s="515"/>
      <c r="AC158" s="515"/>
      <c r="AD158" s="515"/>
      <c r="AE158" s="515"/>
      <c r="AF158" s="515"/>
      <c r="AG158" s="515"/>
      <c r="AH158" s="515"/>
      <c r="AI158" s="515"/>
      <c r="AJ158" s="515"/>
      <c r="AK158" s="515"/>
    </row>
    <row r="159" spans="1:37">
      <c r="A159" s="515"/>
      <c r="B159" s="515"/>
      <c r="C159" s="515"/>
      <c r="D159" s="515"/>
      <c r="E159" s="515"/>
      <c r="F159" s="515"/>
      <c r="G159" s="515"/>
      <c r="H159" s="515"/>
      <c r="I159" s="515"/>
      <c r="J159" s="515"/>
      <c r="K159" s="515"/>
      <c r="L159" s="515"/>
      <c r="M159" s="515"/>
      <c r="N159" s="515"/>
      <c r="O159" s="515"/>
      <c r="P159" s="515"/>
      <c r="Q159" s="515"/>
      <c r="R159" s="515"/>
      <c r="S159" s="515"/>
      <c r="T159" s="515"/>
      <c r="U159" s="515"/>
      <c r="V159" s="515"/>
      <c r="W159" s="515"/>
      <c r="X159" s="515"/>
      <c r="Y159" s="515"/>
      <c r="Z159" s="515"/>
      <c r="AA159" s="515"/>
      <c r="AB159" s="515"/>
      <c r="AC159" s="515"/>
      <c r="AD159" s="515"/>
      <c r="AE159" s="515"/>
      <c r="AF159" s="515"/>
      <c r="AG159" s="515"/>
      <c r="AH159" s="515"/>
      <c r="AI159" s="515"/>
      <c r="AJ159" s="515"/>
      <c r="AK159" s="515"/>
    </row>
    <row r="160" spans="1:37">
      <c r="A160" s="515"/>
      <c r="B160" s="515"/>
      <c r="C160" s="515"/>
      <c r="D160" s="515"/>
      <c r="E160" s="515"/>
      <c r="F160" s="515"/>
      <c r="G160" s="515"/>
      <c r="H160" s="515"/>
      <c r="I160" s="515"/>
      <c r="J160" s="515"/>
      <c r="K160" s="515"/>
      <c r="L160" s="515"/>
      <c r="M160" s="515"/>
      <c r="N160" s="515"/>
      <c r="O160" s="515"/>
      <c r="P160" s="515"/>
      <c r="Q160" s="515"/>
      <c r="R160" s="515"/>
      <c r="S160" s="515"/>
      <c r="T160" s="515"/>
      <c r="U160" s="515"/>
      <c r="V160" s="515"/>
      <c r="W160" s="515"/>
      <c r="X160" s="515"/>
      <c r="Y160" s="515"/>
      <c r="Z160" s="515"/>
      <c r="AA160" s="515"/>
      <c r="AB160" s="515"/>
      <c r="AC160" s="515"/>
      <c r="AD160" s="515"/>
      <c r="AE160" s="515"/>
      <c r="AF160" s="515"/>
      <c r="AG160" s="515"/>
      <c r="AH160" s="515"/>
      <c r="AI160" s="515"/>
      <c r="AJ160" s="515"/>
      <c r="AK160" s="515"/>
    </row>
    <row r="161" spans="1:37">
      <c r="A161" s="515"/>
      <c r="B161" s="515"/>
      <c r="C161" s="515"/>
      <c r="D161" s="515"/>
      <c r="E161" s="515"/>
      <c r="F161" s="515"/>
      <c r="G161" s="515"/>
      <c r="H161" s="515"/>
      <c r="I161" s="515"/>
      <c r="J161" s="515"/>
      <c r="K161" s="515"/>
      <c r="L161" s="515"/>
      <c r="M161" s="515"/>
      <c r="N161" s="515"/>
      <c r="O161" s="515"/>
      <c r="P161" s="515"/>
      <c r="Q161" s="515"/>
      <c r="R161" s="515"/>
      <c r="S161" s="515"/>
      <c r="T161" s="515"/>
      <c r="U161" s="515"/>
      <c r="V161" s="515"/>
      <c r="W161" s="515"/>
      <c r="X161" s="515"/>
      <c r="Y161" s="515"/>
      <c r="Z161" s="515"/>
      <c r="AA161" s="515"/>
      <c r="AB161" s="515"/>
      <c r="AC161" s="515"/>
      <c r="AD161" s="515"/>
      <c r="AE161" s="515"/>
      <c r="AF161" s="515"/>
      <c r="AG161" s="515"/>
      <c r="AH161" s="515"/>
      <c r="AI161" s="515"/>
      <c r="AJ161" s="515"/>
      <c r="AK161" s="515"/>
    </row>
    <row r="162" spans="1:37">
      <c r="A162" s="515"/>
      <c r="B162" s="515"/>
      <c r="C162" s="515"/>
      <c r="D162" s="515"/>
      <c r="E162" s="515"/>
      <c r="F162" s="515"/>
      <c r="G162" s="515"/>
      <c r="H162" s="515"/>
      <c r="I162" s="515"/>
      <c r="J162" s="515"/>
      <c r="K162" s="515"/>
      <c r="L162" s="515"/>
      <c r="M162" s="515"/>
      <c r="N162" s="515"/>
      <c r="O162" s="515"/>
      <c r="P162" s="515"/>
      <c r="Q162" s="515"/>
      <c r="R162" s="515"/>
      <c r="S162" s="515"/>
      <c r="T162" s="515"/>
      <c r="U162" s="515"/>
      <c r="V162" s="515"/>
      <c r="W162" s="515"/>
      <c r="X162" s="515"/>
      <c r="Y162" s="515"/>
      <c r="Z162" s="515"/>
      <c r="AA162" s="515"/>
      <c r="AB162" s="515"/>
      <c r="AC162" s="515"/>
      <c r="AD162" s="515"/>
      <c r="AE162" s="515"/>
      <c r="AF162" s="515"/>
      <c r="AG162" s="515"/>
      <c r="AH162" s="515"/>
      <c r="AI162" s="515"/>
      <c r="AJ162" s="515"/>
      <c r="AK162" s="515"/>
    </row>
    <row r="163" spans="1:37">
      <c r="A163" s="515"/>
      <c r="B163" s="515"/>
      <c r="C163" s="515"/>
      <c r="D163" s="515"/>
      <c r="E163" s="515"/>
      <c r="F163" s="515"/>
      <c r="G163" s="515"/>
      <c r="H163" s="515"/>
      <c r="I163" s="515"/>
      <c r="J163" s="515"/>
      <c r="K163" s="515"/>
      <c r="L163" s="515"/>
      <c r="M163" s="515"/>
      <c r="N163" s="515"/>
      <c r="O163" s="515"/>
      <c r="P163" s="515"/>
      <c r="Q163" s="515"/>
      <c r="R163" s="515"/>
      <c r="S163" s="515"/>
      <c r="T163" s="515"/>
      <c r="U163" s="515"/>
      <c r="V163" s="515"/>
      <c r="W163" s="515"/>
      <c r="X163" s="515"/>
      <c r="Y163" s="515"/>
      <c r="Z163" s="515"/>
      <c r="AA163" s="515"/>
      <c r="AB163" s="515"/>
      <c r="AC163" s="515"/>
      <c r="AD163" s="515"/>
      <c r="AE163" s="515"/>
      <c r="AF163" s="515"/>
      <c r="AG163" s="515"/>
      <c r="AH163" s="515"/>
      <c r="AI163" s="515"/>
      <c r="AJ163" s="515"/>
      <c r="AK163" s="515"/>
    </row>
    <row r="164" spans="1:37">
      <c r="A164" s="515"/>
      <c r="B164" s="515"/>
      <c r="C164" s="515"/>
      <c r="D164" s="515"/>
      <c r="E164" s="515"/>
      <c r="F164" s="515"/>
      <c r="G164" s="515"/>
      <c r="H164" s="515"/>
      <c r="I164" s="515"/>
      <c r="J164" s="515"/>
      <c r="K164" s="515"/>
      <c r="L164" s="515"/>
      <c r="M164" s="515"/>
      <c r="N164" s="515"/>
      <c r="O164" s="515"/>
      <c r="P164" s="515"/>
      <c r="Q164" s="515"/>
      <c r="R164" s="515"/>
      <c r="S164" s="515"/>
      <c r="T164" s="515"/>
      <c r="U164" s="515"/>
      <c r="V164" s="515"/>
      <c r="W164" s="515"/>
      <c r="X164" s="515"/>
      <c r="Y164" s="515"/>
      <c r="Z164" s="515"/>
      <c r="AA164" s="515"/>
      <c r="AB164" s="515"/>
      <c r="AC164" s="515"/>
      <c r="AD164" s="515"/>
      <c r="AE164" s="515"/>
      <c r="AF164" s="515"/>
      <c r="AG164" s="515"/>
      <c r="AH164" s="515"/>
      <c r="AI164" s="515"/>
      <c r="AJ164" s="515"/>
      <c r="AK164" s="515"/>
    </row>
    <row r="165" spans="1:37">
      <c r="A165" s="515"/>
      <c r="B165" s="515"/>
      <c r="C165" s="515"/>
      <c r="D165" s="515"/>
      <c r="E165" s="515"/>
      <c r="F165" s="515"/>
      <c r="G165" s="515"/>
      <c r="H165" s="515"/>
      <c r="I165" s="515"/>
      <c r="J165" s="515"/>
      <c r="K165" s="515"/>
      <c r="L165" s="515"/>
      <c r="M165" s="515"/>
      <c r="N165" s="515"/>
      <c r="O165" s="515"/>
      <c r="P165" s="515"/>
      <c r="Q165" s="515"/>
      <c r="R165" s="515"/>
      <c r="S165" s="515"/>
      <c r="T165" s="515"/>
      <c r="U165" s="515"/>
      <c r="V165" s="515"/>
      <c r="W165" s="515"/>
      <c r="X165" s="515"/>
      <c r="Y165" s="515"/>
      <c r="Z165" s="515"/>
      <c r="AA165" s="515"/>
      <c r="AB165" s="515"/>
      <c r="AC165" s="515"/>
      <c r="AD165" s="515"/>
      <c r="AE165" s="515"/>
      <c r="AF165" s="515"/>
      <c r="AG165" s="515"/>
      <c r="AH165" s="515"/>
      <c r="AI165" s="515"/>
      <c r="AJ165" s="515"/>
      <c r="AK165" s="515"/>
    </row>
    <row r="166" spans="1:37">
      <c r="A166" s="515"/>
      <c r="B166" s="515"/>
      <c r="C166" s="515"/>
      <c r="D166" s="515"/>
      <c r="E166" s="515"/>
      <c r="F166" s="515"/>
      <c r="G166" s="515"/>
      <c r="H166" s="515"/>
      <c r="I166" s="515"/>
      <c r="J166" s="515"/>
      <c r="K166" s="515"/>
      <c r="L166" s="515"/>
      <c r="M166" s="515"/>
      <c r="N166" s="515"/>
      <c r="O166" s="515"/>
      <c r="P166" s="515"/>
      <c r="Q166" s="515"/>
      <c r="R166" s="515"/>
      <c r="S166" s="515"/>
      <c r="T166" s="515"/>
      <c r="U166" s="515"/>
      <c r="V166" s="515"/>
      <c r="W166" s="515"/>
      <c r="X166" s="515"/>
      <c r="Y166" s="515"/>
      <c r="Z166" s="515"/>
      <c r="AA166" s="515"/>
      <c r="AB166" s="515"/>
      <c r="AC166" s="515"/>
      <c r="AD166" s="515"/>
      <c r="AE166" s="515"/>
      <c r="AF166" s="515"/>
      <c r="AG166" s="515"/>
      <c r="AH166" s="515"/>
      <c r="AI166" s="515"/>
      <c r="AJ166" s="515"/>
      <c r="AK166" s="515"/>
    </row>
    <row r="167" spans="1:37">
      <c r="A167" s="515"/>
      <c r="B167" s="515"/>
      <c r="C167" s="515"/>
      <c r="D167" s="515"/>
      <c r="E167" s="515"/>
      <c r="F167" s="515"/>
      <c r="G167" s="515"/>
      <c r="H167" s="515"/>
      <c r="I167" s="515"/>
      <c r="J167" s="515"/>
      <c r="K167" s="515"/>
      <c r="L167" s="515"/>
      <c r="M167" s="515"/>
      <c r="N167" s="515"/>
      <c r="O167" s="515"/>
      <c r="P167" s="515"/>
      <c r="Q167" s="515"/>
      <c r="R167" s="515"/>
      <c r="S167" s="515"/>
      <c r="T167" s="515"/>
      <c r="U167" s="515"/>
      <c r="V167" s="515"/>
      <c r="W167" s="515"/>
      <c r="X167" s="515"/>
      <c r="Y167" s="515"/>
      <c r="Z167" s="515"/>
      <c r="AA167" s="515"/>
      <c r="AB167" s="515"/>
      <c r="AC167" s="515"/>
      <c r="AD167" s="515"/>
      <c r="AE167" s="515"/>
      <c r="AF167" s="515"/>
      <c r="AG167" s="515"/>
      <c r="AH167" s="515"/>
      <c r="AI167" s="515"/>
      <c r="AJ167" s="515"/>
      <c r="AK167" s="515"/>
    </row>
    <row r="168" spans="1:37">
      <c r="A168" s="515"/>
      <c r="B168" s="515"/>
      <c r="C168" s="515"/>
      <c r="D168" s="515"/>
      <c r="E168" s="515"/>
      <c r="F168" s="515"/>
      <c r="G168" s="515"/>
      <c r="H168" s="515"/>
      <c r="I168" s="515"/>
      <c r="J168" s="515"/>
      <c r="K168" s="515"/>
      <c r="L168" s="515"/>
      <c r="M168" s="515"/>
      <c r="N168" s="515"/>
      <c r="O168" s="515"/>
      <c r="P168" s="515"/>
      <c r="Q168" s="515"/>
      <c r="R168" s="515"/>
      <c r="S168" s="515"/>
      <c r="T168" s="515"/>
      <c r="U168" s="515"/>
      <c r="V168" s="515"/>
      <c r="W168" s="515"/>
      <c r="X168" s="515"/>
      <c r="Y168" s="515"/>
      <c r="Z168" s="515"/>
      <c r="AA168" s="515"/>
      <c r="AB168" s="515"/>
      <c r="AC168" s="515"/>
      <c r="AD168" s="515"/>
      <c r="AE168" s="515"/>
      <c r="AF168" s="515"/>
      <c r="AG168" s="515"/>
      <c r="AH168" s="515"/>
      <c r="AI168" s="515"/>
      <c r="AJ168" s="515"/>
      <c r="AK168" s="515"/>
    </row>
    <row r="169" spans="1:37">
      <c r="A169" s="515"/>
      <c r="B169" s="515"/>
      <c r="C169" s="515"/>
      <c r="D169" s="515"/>
      <c r="E169" s="515"/>
      <c r="F169" s="515"/>
      <c r="G169" s="515"/>
      <c r="H169" s="515"/>
      <c r="I169" s="515"/>
      <c r="J169" s="515"/>
      <c r="K169" s="515"/>
      <c r="L169" s="515"/>
      <c r="M169" s="515"/>
      <c r="N169" s="515"/>
      <c r="O169" s="515"/>
      <c r="P169" s="515"/>
      <c r="Q169" s="515"/>
      <c r="R169" s="515"/>
      <c r="S169" s="515"/>
      <c r="T169" s="515"/>
      <c r="U169" s="515"/>
      <c r="V169" s="515"/>
      <c r="W169" s="515"/>
      <c r="X169" s="515"/>
      <c r="Y169" s="515"/>
      <c r="Z169" s="515"/>
      <c r="AA169" s="515"/>
      <c r="AB169" s="515"/>
      <c r="AC169" s="515"/>
      <c r="AD169" s="515"/>
      <c r="AE169" s="515"/>
      <c r="AF169" s="515"/>
      <c r="AG169" s="515"/>
      <c r="AH169" s="515"/>
      <c r="AI169" s="515"/>
      <c r="AJ169" s="515"/>
      <c r="AK169" s="515"/>
    </row>
    <row r="170" spans="1:37">
      <c r="A170" s="515"/>
      <c r="B170" s="515"/>
      <c r="C170" s="515"/>
      <c r="D170" s="515"/>
      <c r="E170" s="515"/>
      <c r="F170" s="515"/>
      <c r="G170" s="515"/>
      <c r="H170" s="515"/>
      <c r="I170" s="515"/>
      <c r="J170" s="515"/>
      <c r="K170" s="515"/>
      <c r="L170" s="515"/>
      <c r="M170" s="515"/>
      <c r="N170" s="515"/>
      <c r="O170" s="515"/>
      <c r="P170" s="515"/>
      <c r="Q170" s="515"/>
      <c r="R170" s="515"/>
      <c r="S170" s="515"/>
      <c r="T170" s="515"/>
      <c r="U170" s="515"/>
      <c r="V170" s="515"/>
      <c r="W170" s="515"/>
      <c r="X170" s="515"/>
      <c r="Y170" s="515"/>
      <c r="Z170" s="515"/>
      <c r="AA170" s="515"/>
      <c r="AB170" s="515"/>
      <c r="AC170" s="515"/>
      <c r="AD170" s="515"/>
      <c r="AE170" s="515"/>
      <c r="AF170" s="515"/>
      <c r="AG170" s="515"/>
      <c r="AH170" s="515"/>
      <c r="AI170" s="515"/>
      <c r="AJ170" s="515"/>
      <c r="AK170" s="515"/>
    </row>
    <row r="171" spans="1:37">
      <c r="A171" s="515"/>
      <c r="B171" s="515"/>
      <c r="C171" s="515"/>
      <c r="D171" s="515"/>
      <c r="E171" s="515"/>
      <c r="F171" s="515"/>
      <c r="G171" s="515"/>
      <c r="H171" s="515"/>
      <c r="I171" s="515"/>
      <c r="J171" s="515"/>
      <c r="K171" s="515"/>
      <c r="L171" s="515"/>
      <c r="M171" s="515"/>
      <c r="N171" s="515"/>
      <c r="O171" s="515"/>
      <c r="P171" s="515"/>
      <c r="Q171" s="515"/>
      <c r="R171" s="515"/>
      <c r="S171" s="515"/>
      <c r="T171" s="515"/>
      <c r="U171" s="515"/>
      <c r="V171" s="515"/>
      <c r="W171" s="515"/>
      <c r="X171" s="515"/>
      <c r="Y171" s="515"/>
      <c r="Z171" s="515"/>
      <c r="AA171" s="515"/>
      <c r="AB171" s="515"/>
      <c r="AC171" s="515"/>
      <c r="AD171" s="515"/>
      <c r="AE171" s="515"/>
      <c r="AF171" s="515"/>
      <c r="AG171" s="515"/>
      <c r="AH171" s="515"/>
      <c r="AI171" s="515"/>
      <c r="AJ171" s="515"/>
      <c r="AK171" s="515"/>
    </row>
    <row r="172" spans="1:37">
      <c r="A172" s="515"/>
      <c r="B172" s="515"/>
      <c r="C172" s="515"/>
      <c r="D172" s="515"/>
      <c r="E172" s="515"/>
      <c r="F172" s="515"/>
      <c r="G172" s="515"/>
      <c r="H172" s="515"/>
      <c r="I172" s="515"/>
      <c r="J172" s="515"/>
      <c r="K172" s="515"/>
      <c r="L172" s="515"/>
      <c r="M172" s="515"/>
      <c r="N172" s="515"/>
      <c r="O172" s="515"/>
      <c r="P172" s="515"/>
      <c r="Q172" s="515"/>
      <c r="R172" s="515"/>
      <c r="S172" s="515"/>
      <c r="T172" s="515"/>
      <c r="U172" s="515"/>
      <c r="V172" s="515"/>
      <c r="W172" s="515"/>
      <c r="X172" s="515"/>
      <c r="Y172" s="515"/>
      <c r="Z172" s="515"/>
      <c r="AA172" s="515"/>
      <c r="AB172" s="515"/>
      <c r="AC172" s="515"/>
      <c r="AD172" s="515"/>
      <c r="AE172" s="515"/>
      <c r="AF172" s="515"/>
      <c r="AG172" s="515"/>
      <c r="AH172" s="515"/>
      <c r="AI172" s="515"/>
      <c r="AJ172" s="515"/>
      <c r="AK172" s="515"/>
    </row>
    <row r="173" spans="1:37">
      <c r="A173" s="515"/>
      <c r="B173" s="515"/>
      <c r="C173" s="515"/>
      <c r="D173" s="515"/>
      <c r="E173" s="515"/>
      <c r="F173" s="515"/>
      <c r="G173" s="515"/>
      <c r="H173" s="515"/>
      <c r="I173" s="515"/>
      <c r="J173" s="515"/>
      <c r="K173" s="515"/>
      <c r="L173" s="515"/>
      <c r="M173" s="515"/>
      <c r="N173" s="515"/>
      <c r="O173" s="515"/>
      <c r="P173" s="515"/>
      <c r="Q173" s="515"/>
      <c r="R173" s="515"/>
      <c r="S173" s="515"/>
      <c r="T173" s="515"/>
      <c r="U173" s="515"/>
      <c r="V173" s="515"/>
      <c r="W173" s="515"/>
      <c r="X173" s="515"/>
      <c r="Y173" s="515"/>
      <c r="Z173" s="515"/>
      <c r="AA173" s="515"/>
      <c r="AB173" s="515"/>
      <c r="AC173" s="515"/>
      <c r="AD173" s="515"/>
      <c r="AE173" s="515"/>
      <c r="AF173" s="515"/>
      <c r="AG173" s="515"/>
      <c r="AH173" s="515"/>
      <c r="AI173" s="515"/>
      <c r="AJ173" s="515"/>
      <c r="AK173" s="515"/>
    </row>
    <row r="174" spans="1:37">
      <c r="A174" s="515"/>
      <c r="B174" s="515"/>
      <c r="C174" s="515"/>
      <c r="D174" s="515"/>
      <c r="E174" s="515"/>
      <c r="F174" s="515"/>
      <c r="G174" s="515"/>
      <c r="H174" s="515"/>
      <c r="I174" s="515"/>
      <c r="J174" s="515"/>
      <c r="K174" s="515"/>
      <c r="L174" s="515"/>
      <c r="M174" s="515"/>
      <c r="N174" s="515"/>
      <c r="O174" s="515"/>
      <c r="P174" s="515"/>
      <c r="Q174" s="515"/>
      <c r="R174" s="515"/>
      <c r="S174" s="515"/>
      <c r="T174" s="515"/>
      <c r="U174" s="515"/>
      <c r="V174" s="515"/>
      <c r="W174" s="515"/>
      <c r="X174" s="515"/>
      <c r="Y174" s="515"/>
      <c r="Z174" s="515"/>
      <c r="AA174" s="515"/>
      <c r="AB174" s="515"/>
      <c r="AC174" s="515"/>
      <c r="AD174" s="515"/>
      <c r="AE174" s="515"/>
      <c r="AF174" s="515"/>
      <c r="AG174" s="515"/>
      <c r="AH174" s="515"/>
      <c r="AI174" s="515"/>
      <c r="AJ174" s="515"/>
      <c r="AK174" s="515"/>
    </row>
    <row r="175" spans="1:37">
      <c r="A175" s="515"/>
      <c r="B175" s="515"/>
      <c r="C175" s="515"/>
      <c r="D175" s="515"/>
      <c r="E175" s="515"/>
      <c r="F175" s="515"/>
      <c r="G175" s="515"/>
      <c r="H175" s="515"/>
      <c r="I175" s="515"/>
      <c r="J175" s="515"/>
      <c r="K175" s="515"/>
      <c r="L175" s="515"/>
      <c r="M175" s="515"/>
      <c r="N175" s="515"/>
      <c r="O175" s="515"/>
      <c r="P175" s="515"/>
      <c r="Q175" s="515"/>
      <c r="R175" s="515"/>
      <c r="S175" s="515"/>
      <c r="T175" s="515"/>
      <c r="U175" s="515"/>
      <c r="V175" s="515"/>
      <c r="W175" s="515"/>
      <c r="X175" s="515"/>
      <c r="Y175" s="515"/>
      <c r="Z175" s="515"/>
      <c r="AA175" s="515"/>
      <c r="AB175" s="515"/>
      <c r="AC175" s="515"/>
      <c r="AD175" s="515"/>
      <c r="AE175" s="515"/>
      <c r="AF175" s="515"/>
      <c r="AG175" s="515"/>
      <c r="AH175" s="515"/>
      <c r="AI175" s="515"/>
      <c r="AJ175" s="515"/>
      <c r="AK175" s="515"/>
    </row>
    <row r="176" spans="1:37">
      <c r="A176" s="515"/>
      <c r="B176" s="515"/>
      <c r="C176" s="515"/>
      <c r="D176" s="515"/>
      <c r="E176" s="515"/>
      <c r="F176" s="515"/>
      <c r="G176" s="515"/>
      <c r="H176" s="515"/>
      <c r="I176" s="515"/>
      <c r="J176" s="515"/>
      <c r="K176" s="515"/>
      <c r="L176" s="515"/>
      <c r="M176" s="515"/>
      <c r="N176" s="515"/>
      <c r="O176" s="515"/>
      <c r="P176" s="515"/>
      <c r="Q176" s="515"/>
      <c r="R176" s="515"/>
      <c r="S176" s="515"/>
      <c r="T176" s="515"/>
      <c r="U176" s="515"/>
      <c r="V176" s="515"/>
      <c r="W176" s="515"/>
      <c r="X176" s="515"/>
      <c r="Y176" s="515"/>
      <c r="Z176" s="515"/>
      <c r="AA176" s="515"/>
      <c r="AB176" s="515"/>
      <c r="AC176" s="515"/>
      <c r="AD176" s="515"/>
      <c r="AE176" s="515"/>
      <c r="AF176" s="515"/>
      <c r="AG176" s="515"/>
      <c r="AH176" s="515"/>
      <c r="AI176" s="515"/>
      <c r="AJ176" s="515"/>
      <c r="AK176" s="515"/>
    </row>
    <row r="177" spans="1:37">
      <c r="A177" s="515"/>
      <c r="B177" s="515"/>
      <c r="C177" s="515"/>
      <c r="D177" s="515"/>
      <c r="E177" s="515"/>
      <c r="F177" s="515"/>
      <c r="G177" s="515"/>
      <c r="H177" s="515"/>
      <c r="I177" s="515"/>
      <c r="J177" s="515"/>
      <c r="K177" s="515"/>
      <c r="L177" s="515"/>
      <c r="M177" s="515"/>
      <c r="N177" s="515"/>
      <c r="O177" s="515"/>
      <c r="P177" s="515"/>
      <c r="Q177" s="515"/>
      <c r="R177" s="515"/>
      <c r="S177" s="515"/>
      <c r="T177" s="515"/>
      <c r="U177" s="515"/>
      <c r="V177" s="515"/>
      <c r="W177" s="515"/>
      <c r="X177" s="515"/>
      <c r="Y177" s="515"/>
      <c r="Z177" s="515"/>
      <c r="AA177" s="515"/>
      <c r="AB177" s="515"/>
      <c r="AC177" s="515"/>
      <c r="AD177" s="515"/>
      <c r="AE177" s="515"/>
      <c r="AF177" s="515"/>
      <c r="AG177" s="515"/>
      <c r="AH177" s="515"/>
      <c r="AI177" s="515"/>
      <c r="AJ177" s="515"/>
      <c r="AK177" s="515"/>
    </row>
    <row r="178" spans="1:37">
      <c r="A178" s="515"/>
      <c r="B178" s="515"/>
      <c r="C178" s="515"/>
      <c r="D178" s="515"/>
      <c r="E178" s="515"/>
      <c r="F178" s="515"/>
      <c r="G178" s="515"/>
      <c r="H178" s="515"/>
      <c r="I178" s="515"/>
      <c r="J178" s="515"/>
      <c r="K178" s="515"/>
      <c r="L178" s="515"/>
      <c r="M178" s="515"/>
      <c r="N178" s="515"/>
      <c r="O178" s="515"/>
      <c r="P178" s="515"/>
      <c r="Q178" s="515"/>
      <c r="R178" s="515"/>
      <c r="S178" s="515"/>
      <c r="T178" s="515"/>
      <c r="U178" s="515"/>
      <c r="V178" s="515"/>
      <c r="W178" s="515"/>
      <c r="X178" s="515"/>
      <c r="Y178" s="515"/>
      <c r="Z178" s="515"/>
      <c r="AA178" s="515"/>
      <c r="AB178" s="515"/>
      <c r="AC178" s="515"/>
      <c r="AD178" s="515"/>
      <c r="AE178" s="515"/>
      <c r="AF178" s="515"/>
      <c r="AG178" s="515"/>
      <c r="AH178" s="515"/>
      <c r="AI178" s="515"/>
      <c r="AJ178" s="515"/>
      <c r="AK178" s="515"/>
    </row>
    <row r="179" spans="1:37">
      <c r="A179" s="515"/>
      <c r="B179" s="515"/>
      <c r="C179" s="515"/>
      <c r="D179" s="515"/>
      <c r="E179" s="515"/>
      <c r="F179" s="515"/>
      <c r="G179" s="515"/>
      <c r="H179" s="515"/>
      <c r="I179" s="515"/>
      <c r="J179" s="515"/>
      <c r="K179" s="515"/>
      <c r="L179" s="515"/>
      <c r="M179" s="515"/>
      <c r="N179" s="515"/>
      <c r="O179" s="515"/>
      <c r="P179" s="515"/>
      <c r="Q179" s="515"/>
      <c r="R179" s="515"/>
      <c r="S179" s="515"/>
      <c r="T179" s="515"/>
      <c r="U179" s="515"/>
      <c r="V179" s="515"/>
      <c r="W179" s="515"/>
      <c r="X179" s="515"/>
      <c r="Y179" s="515"/>
      <c r="Z179" s="515"/>
      <c r="AA179" s="515"/>
      <c r="AB179" s="515"/>
      <c r="AC179" s="515"/>
      <c r="AD179" s="515"/>
      <c r="AE179" s="515"/>
      <c r="AF179" s="515"/>
      <c r="AG179" s="515"/>
      <c r="AH179" s="515"/>
      <c r="AI179" s="515"/>
      <c r="AJ179" s="515"/>
      <c r="AK179" s="515"/>
    </row>
    <row r="180" spans="1:37">
      <c r="A180" s="515"/>
      <c r="B180" s="515"/>
      <c r="C180" s="515"/>
      <c r="D180" s="515"/>
      <c r="E180" s="515"/>
      <c r="F180" s="515"/>
      <c r="G180" s="515"/>
      <c r="H180" s="515"/>
      <c r="I180" s="515"/>
      <c r="J180" s="515"/>
      <c r="K180" s="515"/>
      <c r="L180" s="515"/>
      <c r="M180" s="515"/>
      <c r="N180" s="515"/>
      <c r="O180" s="515"/>
      <c r="P180" s="515"/>
      <c r="Q180" s="515"/>
      <c r="R180" s="515"/>
      <c r="S180" s="515"/>
      <c r="T180" s="515"/>
      <c r="U180" s="515"/>
      <c r="V180" s="515"/>
      <c r="W180" s="515"/>
      <c r="X180" s="515"/>
      <c r="Y180" s="515"/>
      <c r="Z180" s="515"/>
      <c r="AA180" s="515"/>
      <c r="AB180" s="515"/>
      <c r="AC180" s="515"/>
      <c r="AD180" s="515"/>
      <c r="AE180" s="515"/>
      <c r="AF180" s="515"/>
      <c r="AG180" s="515"/>
      <c r="AH180" s="515"/>
      <c r="AI180" s="515"/>
      <c r="AJ180" s="515"/>
      <c r="AK180" s="515"/>
    </row>
    <row r="181" spans="1:37">
      <c r="A181" s="515"/>
      <c r="B181" s="515"/>
      <c r="C181" s="515"/>
      <c r="D181" s="515"/>
      <c r="E181" s="515"/>
      <c r="F181" s="515"/>
      <c r="G181" s="515"/>
      <c r="H181" s="515"/>
      <c r="I181" s="515"/>
      <c r="J181" s="515"/>
      <c r="K181" s="515"/>
      <c r="L181" s="515"/>
      <c r="M181" s="515"/>
      <c r="N181" s="515"/>
      <c r="O181" s="515"/>
      <c r="P181" s="515"/>
      <c r="Q181" s="515"/>
      <c r="R181" s="515"/>
      <c r="S181" s="515"/>
      <c r="T181" s="515"/>
      <c r="U181" s="515"/>
      <c r="V181" s="515"/>
      <c r="W181" s="515"/>
      <c r="X181" s="515"/>
      <c r="Y181" s="515"/>
      <c r="Z181" s="515"/>
      <c r="AA181" s="515"/>
      <c r="AB181" s="515"/>
      <c r="AC181" s="515"/>
      <c r="AD181" s="515"/>
      <c r="AE181" s="515"/>
      <c r="AF181" s="515"/>
      <c r="AG181" s="515"/>
      <c r="AH181" s="515"/>
      <c r="AI181" s="515"/>
      <c r="AJ181" s="515"/>
      <c r="AK181" s="515"/>
    </row>
    <row r="182" spans="1:37">
      <c r="A182" s="515"/>
      <c r="B182" s="515"/>
      <c r="C182" s="515"/>
      <c r="D182" s="515"/>
      <c r="E182" s="515"/>
      <c r="F182" s="515"/>
      <c r="G182" s="515"/>
      <c r="H182" s="515"/>
      <c r="I182" s="515"/>
      <c r="J182" s="515"/>
      <c r="K182" s="515"/>
      <c r="L182" s="515"/>
      <c r="M182" s="515"/>
      <c r="N182" s="515"/>
      <c r="O182" s="515"/>
      <c r="P182" s="515"/>
      <c r="Q182" s="515"/>
      <c r="R182" s="515"/>
      <c r="S182" s="515"/>
      <c r="T182" s="515"/>
      <c r="U182" s="515"/>
      <c r="V182" s="515"/>
      <c r="W182" s="515"/>
      <c r="X182" s="515"/>
      <c r="Y182" s="515"/>
      <c r="Z182" s="515"/>
      <c r="AA182" s="515"/>
      <c r="AB182" s="515"/>
      <c r="AC182" s="515"/>
      <c r="AD182" s="515"/>
      <c r="AE182" s="515"/>
      <c r="AF182" s="515"/>
      <c r="AG182" s="515"/>
      <c r="AH182" s="515"/>
      <c r="AI182" s="515"/>
      <c r="AJ182" s="515"/>
      <c r="AK182" s="515"/>
    </row>
    <row r="183" spans="1:37">
      <c r="A183" s="515"/>
      <c r="B183" s="515"/>
      <c r="C183" s="515"/>
      <c r="D183" s="515"/>
      <c r="E183" s="515"/>
      <c r="F183" s="515"/>
      <c r="G183" s="515"/>
      <c r="H183" s="515"/>
      <c r="I183" s="515"/>
      <c r="J183" s="515"/>
      <c r="K183" s="515"/>
      <c r="L183" s="515"/>
      <c r="M183" s="515"/>
      <c r="N183" s="515"/>
      <c r="O183" s="515"/>
      <c r="P183" s="515"/>
      <c r="Q183" s="515"/>
      <c r="R183" s="515"/>
      <c r="S183" s="515"/>
      <c r="T183" s="515"/>
      <c r="U183" s="515"/>
      <c r="V183" s="515"/>
      <c r="W183" s="515"/>
      <c r="X183" s="515"/>
      <c r="Y183" s="515"/>
      <c r="Z183" s="515"/>
      <c r="AA183" s="515"/>
      <c r="AB183" s="515"/>
      <c r="AC183" s="515"/>
      <c r="AD183" s="515"/>
      <c r="AE183" s="515"/>
      <c r="AF183" s="515"/>
      <c r="AG183" s="515"/>
      <c r="AH183" s="515"/>
      <c r="AI183" s="515"/>
      <c r="AJ183" s="515"/>
      <c r="AK183" s="515"/>
    </row>
    <row r="184" spans="1:37">
      <c r="A184" s="515"/>
      <c r="B184" s="515"/>
      <c r="C184" s="515"/>
      <c r="D184" s="515"/>
      <c r="E184" s="515"/>
      <c r="F184" s="515"/>
      <c r="G184" s="515"/>
      <c r="H184" s="515"/>
      <c r="I184" s="515"/>
      <c r="J184" s="515"/>
      <c r="K184" s="515"/>
      <c r="L184" s="515"/>
      <c r="M184" s="515"/>
      <c r="N184" s="515"/>
      <c r="O184" s="515"/>
      <c r="P184" s="515"/>
      <c r="Q184" s="515"/>
      <c r="R184" s="515"/>
      <c r="S184" s="515"/>
      <c r="T184" s="515"/>
      <c r="U184" s="515"/>
      <c r="V184" s="515"/>
      <c r="W184" s="515"/>
      <c r="X184" s="515"/>
      <c r="Y184" s="515"/>
      <c r="Z184" s="515"/>
      <c r="AA184" s="515"/>
      <c r="AB184" s="515"/>
      <c r="AC184" s="515"/>
      <c r="AD184" s="515"/>
      <c r="AE184" s="515"/>
      <c r="AF184" s="515"/>
      <c r="AG184" s="515"/>
      <c r="AH184" s="515"/>
      <c r="AI184" s="515"/>
      <c r="AJ184" s="515"/>
      <c r="AK184" s="515"/>
    </row>
    <row r="185" spans="1:37">
      <c r="A185" s="515"/>
      <c r="B185" s="515"/>
      <c r="C185" s="515"/>
      <c r="D185" s="515"/>
      <c r="E185" s="515"/>
      <c r="F185" s="515"/>
      <c r="G185" s="515"/>
      <c r="H185" s="515"/>
      <c r="I185" s="515"/>
      <c r="J185" s="515"/>
      <c r="K185" s="515"/>
      <c r="L185" s="515"/>
      <c r="M185" s="515"/>
      <c r="N185" s="515"/>
      <c r="O185" s="515"/>
      <c r="P185" s="515"/>
      <c r="Q185" s="515"/>
      <c r="R185" s="515"/>
      <c r="S185" s="515"/>
      <c r="T185" s="515"/>
      <c r="U185" s="515"/>
      <c r="V185" s="515"/>
      <c r="W185" s="515"/>
      <c r="X185" s="515"/>
      <c r="Y185" s="515"/>
      <c r="Z185" s="515"/>
      <c r="AA185" s="515"/>
      <c r="AB185" s="515"/>
      <c r="AC185" s="515"/>
      <c r="AD185" s="515"/>
      <c r="AE185" s="515"/>
      <c r="AF185" s="515"/>
      <c r="AG185" s="515"/>
      <c r="AH185" s="515"/>
      <c r="AI185" s="515"/>
      <c r="AJ185" s="515"/>
      <c r="AK185" s="515"/>
    </row>
    <row r="186" spans="1:37">
      <c r="A186" s="515"/>
      <c r="B186" s="515"/>
      <c r="C186" s="515"/>
      <c r="D186" s="515"/>
      <c r="E186" s="515"/>
      <c r="F186" s="515"/>
      <c r="G186" s="515"/>
      <c r="H186" s="515"/>
      <c r="I186" s="515"/>
      <c r="J186" s="515"/>
      <c r="K186" s="515"/>
      <c r="L186" s="515"/>
      <c r="M186" s="515"/>
      <c r="N186" s="515"/>
      <c r="O186" s="515"/>
      <c r="P186" s="515"/>
      <c r="Q186" s="515"/>
      <c r="R186" s="515"/>
      <c r="S186" s="515"/>
      <c r="T186" s="515"/>
      <c r="U186" s="515"/>
      <c r="V186" s="515"/>
      <c r="W186" s="515"/>
      <c r="X186" s="515"/>
      <c r="Y186" s="515"/>
      <c r="Z186" s="515"/>
      <c r="AA186" s="515"/>
      <c r="AB186" s="515"/>
      <c r="AC186" s="515"/>
      <c r="AD186" s="515"/>
      <c r="AE186" s="515"/>
      <c r="AF186" s="515"/>
      <c r="AG186" s="515"/>
      <c r="AH186" s="515"/>
      <c r="AI186" s="515"/>
      <c r="AJ186" s="515"/>
      <c r="AK186" s="515"/>
    </row>
    <row r="187" spans="1:37">
      <c r="A187" s="515"/>
      <c r="B187" s="515"/>
      <c r="C187" s="515"/>
      <c r="D187" s="515"/>
      <c r="E187" s="515"/>
      <c r="F187" s="515"/>
      <c r="G187" s="515"/>
      <c r="H187" s="515"/>
      <c r="I187" s="515"/>
      <c r="J187" s="515"/>
      <c r="K187" s="515"/>
      <c r="L187" s="515"/>
      <c r="M187" s="515"/>
      <c r="N187" s="515"/>
      <c r="O187" s="515"/>
      <c r="P187" s="515"/>
      <c r="Q187" s="515"/>
      <c r="R187" s="515"/>
      <c r="S187" s="515"/>
      <c r="T187" s="515"/>
      <c r="U187" s="515"/>
      <c r="V187" s="515"/>
      <c r="W187" s="515"/>
      <c r="X187" s="515"/>
      <c r="Y187" s="515"/>
      <c r="Z187" s="515"/>
      <c r="AA187" s="515"/>
      <c r="AB187" s="515"/>
      <c r="AC187" s="515"/>
      <c r="AD187" s="515"/>
      <c r="AE187" s="515"/>
      <c r="AF187" s="515"/>
      <c r="AG187" s="515"/>
      <c r="AH187" s="515"/>
      <c r="AI187" s="515"/>
      <c r="AJ187" s="515"/>
      <c r="AK187" s="515"/>
    </row>
    <row r="188" spans="1:37">
      <c r="A188" s="515"/>
      <c r="B188" s="515"/>
      <c r="C188" s="515"/>
      <c r="D188" s="515"/>
      <c r="E188" s="515"/>
      <c r="F188" s="515"/>
      <c r="G188" s="515"/>
      <c r="H188" s="515"/>
      <c r="I188" s="515"/>
      <c r="J188" s="515"/>
      <c r="K188" s="515"/>
      <c r="L188" s="515"/>
      <c r="M188" s="515"/>
      <c r="N188" s="515"/>
      <c r="O188" s="515"/>
      <c r="P188" s="515"/>
      <c r="Q188" s="515"/>
      <c r="R188" s="515"/>
      <c r="S188" s="515"/>
      <c r="T188" s="515"/>
      <c r="U188" s="515"/>
      <c r="V188" s="515"/>
      <c r="W188" s="515"/>
      <c r="X188" s="515"/>
      <c r="Y188" s="515"/>
      <c r="Z188" s="515"/>
      <c r="AA188" s="515"/>
      <c r="AB188" s="515"/>
      <c r="AC188" s="515"/>
      <c r="AD188" s="515"/>
      <c r="AE188" s="515"/>
      <c r="AF188" s="515"/>
      <c r="AG188" s="515"/>
      <c r="AH188" s="515"/>
      <c r="AI188" s="515"/>
      <c r="AJ188" s="515"/>
      <c r="AK188" s="515"/>
    </row>
    <row r="189" spans="1:37">
      <c r="A189" s="515"/>
      <c r="B189" s="515"/>
      <c r="C189" s="515"/>
      <c r="D189" s="515"/>
      <c r="E189" s="515"/>
      <c r="F189" s="515"/>
      <c r="G189" s="515"/>
      <c r="H189" s="515"/>
      <c r="I189" s="515"/>
      <c r="J189" s="515"/>
      <c r="K189" s="515"/>
      <c r="L189" s="515"/>
      <c r="M189" s="515"/>
      <c r="N189" s="515"/>
      <c r="O189" s="515"/>
      <c r="P189" s="515"/>
      <c r="Q189" s="515"/>
      <c r="R189" s="515"/>
      <c r="S189" s="515"/>
      <c r="T189" s="515"/>
      <c r="U189" s="515"/>
      <c r="V189" s="515"/>
      <c r="W189" s="515"/>
      <c r="X189" s="515"/>
      <c r="Y189" s="515"/>
      <c r="Z189" s="515"/>
      <c r="AA189" s="515"/>
      <c r="AB189" s="515"/>
      <c r="AC189" s="515"/>
      <c r="AD189" s="515"/>
      <c r="AE189" s="515"/>
      <c r="AF189" s="515"/>
      <c r="AG189" s="515"/>
      <c r="AH189" s="515"/>
      <c r="AI189" s="515"/>
      <c r="AJ189" s="515"/>
      <c r="AK189" s="515"/>
    </row>
    <row r="190" spans="1:37">
      <c r="A190" s="515"/>
      <c r="B190" s="515"/>
      <c r="C190" s="515"/>
      <c r="D190" s="515"/>
      <c r="E190" s="515"/>
      <c r="F190" s="515"/>
      <c r="G190" s="515"/>
      <c r="H190" s="515"/>
      <c r="I190" s="515"/>
      <c r="J190" s="515"/>
      <c r="K190" s="515"/>
      <c r="L190" s="515"/>
      <c r="M190" s="515"/>
      <c r="N190" s="515"/>
      <c r="O190" s="515"/>
      <c r="P190" s="515"/>
      <c r="Q190" s="515"/>
      <c r="R190" s="515"/>
      <c r="S190" s="515"/>
      <c r="T190" s="515"/>
      <c r="U190" s="515"/>
      <c r="V190" s="515"/>
      <c r="W190" s="515"/>
      <c r="X190" s="515"/>
      <c r="Y190" s="515"/>
      <c r="Z190" s="515"/>
      <c r="AA190" s="515"/>
      <c r="AB190" s="515"/>
      <c r="AC190" s="515"/>
      <c r="AD190" s="515"/>
      <c r="AE190" s="515"/>
      <c r="AF190" s="515"/>
      <c r="AG190" s="515"/>
      <c r="AH190" s="515"/>
      <c r="AI190" s="515"/>
      <c r="AJ190" s="515"/>
      <c r="AK190" s="515"/>
    </row>
    <row r="191" spans="1:37">
      <c r="A191" s="515"/>
      <c r="B191" s="515"/>
      <c r="C191" s="515"/>
      <c r="D191" s="515"/>
      <c r="E191" s="515"/>
      <c r="F191" s="515"/>
      <c r="G191" s="515"/>
      <c r="H191" s="515"/>
      <c r="I191" s="515"/>
      <c r="J191" s="515"/>
      <c r="K191" s="515"/>
      <c r="L191" s="515"/>
      <c r="M191" s="515"/>
      <c r="N191" s="515"/>
      <c r="O191" s="515"/>
      <c r="P191" s="515"/>
      <c r="Q191" s="515"/>
      <c r="R191" s="515"/>
      <c r="S191" s="515"/>
      <c r="T191" s="515"/>
      <c r="U191" s="515"/>
      <c r="V191" s="515"/>
      <c r="W191" s="515"/>
      <c r="X191" s="515"/>
      <c r="Y191" s="515"/>
      <c r="Z191" s="515"/>
      <c r="AA191" s="515"/>
      <c r="AB191" s="515"/>
      <c r="AC191" s="515"/>
      <c r="AD191" s="515"/>
      <c r="AE191" s="515"/>
      <c r="AF191" s="515"/>
      <c r="AG191" s="515"/>
      <c r="AH191" s="515"/>
      <c r="AI191" s="515"/>
      <c r="AJ191" s="515"/>
      <c r="AK191" s="515"/>
    </row>
    <row r="192" spans="1:37">
      <c r="A192" s="515"/>
      <c r="B192" s="515"/>
      <c r="C192" s="515"/>
      <c r="D192" s="515"/>
      <c r="E192" s="515"/>
      <c r="F192" s="515"/>
      <c r="G192" s="515"/>
      <c r="H192" s="515"/>
      <c r="I192" s="515"/>
      <c r="J192" s="515"/>
      <c r="K192" s="515"/>
      <c r="L192" s="515"/>
      <c r="M192" s="515"/>
      <c r="N192" s="515"/>
      <c r="O192" s="515"/>
      <c r="P192" s="515"/>
      <c r="Q192" s="515"/>
      <c r="R192" s="515"/>
      <c r="S192" s="515"/>
      <c r="T192" s="515"/>
      <c r="U192" s="515"/>
      <c r="V192" s="515"/>
      <c r="W192" s="515"/>
      <c r="X192" s="515"/>
      <c r="Y192" s="515"/>
      <c r="Z192" s="515"/>
      <c r="AA192" s="515"/>
      <c r="AB192" s="515"/>
      <c r="AC192" s="515"/>
      <c r="AD192" s="515"/>
      <c r="AE192" s="515"/>
      <c r="AF192" s="515"/>
      <c r="AG192" s="515"/>
      <c r="AH192" s="515"/>
      <c r="AI192" s="515"/>
      <c r="AJ192" s="515"/>
      <c r="AK192" s="515"/>
    </row>
    <row r="193" spans="1:37">
      <c r="A193" s="515"/>
      <c r="B193" s="515"/>
      <c r="C193" s="515"/>
      <c r="D193" s="515"/>
      <c r="E193" s="515"/>
      <c r="F193" s="515"/>
      <c r="G193" s="515"/>
      <c r="H193" s="515"/>
      <c r="I193" s="515"/>
      <c r="J193" s="515"/>
      <c r="K193" s="515"/>
      <c r="L193" s="515"/>
      <c r="M193" s="515"/>
      <c r="N193" s="515"/>
      <c r="O193" s="515"/>
      <c r="P193" s="515"/>
      <c r="Q193" s="515"/>
      <c r="R193" s="515"/>
      <c r="S193" s="515"/>
      <c r="T193" s="515"/>
      <c r="U193" s="515"/>
      <c r="V193" s="515"/>
      <c r="W193" s="515"/>
      <c r="X193" s="515"/>
      <c r="Y193" s="515"/>
      <c r="Z193" s="515"/>
      <c r="AA193" s="515"/>
      <c r="AB193" s="515"/>
      <c r="AC193" s="515"/>
      <c r="AD193" s="515"/>
      <c r="AE193" s="515"/>
      <c r="AF193" s="515"/>
      <c r="AG193" s="515"/>
      <c r="AH193" s="515"/>
      <c r="AI193" s="515"/>
      <c r="AJ193" s="515"/>
      <c r="AK193" s="515"/>
    </row>
    <row r="194" spans="1:37">
      <c r="A194" s="515"/>
      <c r="B194" s="515"/>
      <c r="C194" s="515"/>
      <c r="D194" s="515"/>
      <c r="E194" s="515"/>
      <c r="F194" s="515"/>
      <c r="G194" s="515"/>
      <c r="H194" s="515"/>
      <c r="I194" s="515"/>
      <c r="J194" s="515"/>
      <c r="K194" s="515"/>
      <c r="L194" s="515"/>
      <c r="M194" s="515"/>
      <c r="N194" s="515"/>
      <c r="O194" s="515"/>
      <c r="P194" s="515"/>
      <c r="Q194" s="515"/>
      <c r="R194" s="515"/>
      <c r="S194" s="515"/>
      <c r="T194" s="515"/>
      <c r="U194" s="515"/>
      <c r="V194" s="515"/>
      <c r="W194" s="515"/>
      <c r="X194" s="515"/>
      <c r="Y194" s="515"/>
      <c r="Z194" s="515"/>
      <c r="AA194" s="515"/>
      <c r="AB194" s="515"/>
      <c r="AC194" s="515"/>
      <c r="AD194" s="515"/>
      <c r="AE194" s="515"/>
      <c r="AF194" s="515"/>
      <c r="AG194" s="515"/>
      <c r="AH194" s="515"/>
      <c r="AI194" s="515"/>
      <c r="AJ194" s="515"/>
      <c r="AK194" s="515"/>
    </row>
    <row r="195" spans="1:37">
      <c r="A195" s="515"/>
      <c r="B195" s="515"/>
      <c r="C195" s="515"/>
      <c r="D195" s="515"/>
      <c r="E195" s="515"/>
      <c r="F195" s="515"/>
      <c r="G195" s="515"/>
      <c r="H195" s="515"/>
      <c r="I195" s="515"/>
      <c r="J195" s="515"/>
      <c r="K195" s="515"/>
      <c r="L195" s="515"/>
      <c r="M195" s="515"/>
      <c r="N195" s="515"/>
      <c r="O195" s="515"/>
      <c r="P195" s="515"/>
      <c r="Q195" s="515"/>
      <c r="R195" s="515"/>
      <c r="S195" s="515"/>
      <c r="T195" s="515"/>
      <c r="U195" s="515"/>
      <c r="V195" s="515"/>
      <c r="W195" s="515"/>
      <c r="X195" s="515"/>
      <c r="Y195" s="515"/>
      <c r="Z195" s="515"/>
      <c r="AA195" s="515"/>
      <c r="AB195" s="515"/>
      <c r="AC195" s="515"/>
      <c r="AD195" s="515"/>
      <c r="AE195" s="515"/>
      <c r="AF195" s="515"/>
      <c r="AG195" s="515"/>
      <c r="AH195" s="515"/>
      <c r="AI195" s="515"/>
      <c r="AJ195" s="515"/>
      <c r="AK195" s="515"/>
    </row>
    <row r="196" spans="1:37">
      <c r="A196" s="515"/>
      <c r="B196" s="515"/>
      <c r="C196" s="515"/>
      <c r="D196" s="515"/>
      <c r="E196" s="515"/>
      <c r="F196" s="515"/>
      <c r="G196" s="515"/>
      <c r="H196" s="515"/>
      <c r="I196" s="515"/>
      <c r="J196" s="515"/>
      <c r="K196" s="515"/>
      <c r="L196" s="515"/>
      <c r="M196" s="515"/>
      <c r="N196" s="515"/>
      <c r="O196" s="515"/>
      <c r="P196" s="515"/>
      <c r="Q196" s="515"/>
      <c r="R196" s="515"/>
      <c r="S196" s="515"/>
      <c r="T196" s="515"/>
      <c r="U196" s="515"/>
      <c r="V196" s="515"/>
      <c r="W196" s="515"/>
      <c r="X196" s="515"/>
      <c r="Y196" s="515"/>
      <c r="Z196" s="515"/>
      <c r="AA196" s="515"/>
      <c r="AB196" s="515"/>
      <c r="AC196" s="515"/>
      <c r="AD196" s="515"/>
      <c r="AE196" s="515"/>
      <c r="AF196" s="515"/>
      <c r="AG196" s="515"/>
      <c r="AH196" s="515"/>
      <c r="AI196" s="515"/>
      <c r="AJ196" s="515"/>
      <c r="AK196" s="515"/>
    </row>
    <row r="197" spans="1:37">
      <c r="A197" s="515"/>
      <c r="B197" s="515"/>
      <c r="C197" s="515"/>
      <c r="D197" s="515"/>
      <c r="E197" s="515"/>
      <c r="F197" s="515"/>
      <c r="G197" s="515"/>
      <c r="H197" s="515"/>
      <c r="I197" s="515"/>
      <c r="J197" s="515"/>
      <c r="K197" s="515"/>
      <c r="L197" s="515"/>
      <c r="M197" s="515"/>
      <c r="N197" s="515"/>
      <c r="O197" s="515"/>
      <c r="P197" s="515"/>
      <c r="Q197" s="515"/>
      <c r="R197" s="515"/>
      <c r="S197" s="515"/>
      <c r="T197" s="515"/>
      <c r="U197" s="515"/>
      <c r="V197" s="515"/>
      <c r="W197" s="515"/>
      <c r="X197" s="515"/>
      <c r="Y197" s="515"/>
      <c r="Z197" s="515"/>
      <c r="AA197" s="515"/>
      <c r="AB197" s="515"/>
      <c r="AC197" s="515"/>
      <c r="AD197" s="515"/>
      <c r="AE197" s="515"/>
      <c r="AF197" s="515"/>
      <c r="AG197" s="515"/>
      <c r="AH197" s="515"/>
      <c r="AI197" s="515"/>
      <c r="AJ197" s="515"/>
      <c r="AK197" s="515"/>
    </row>
    <row r="198" spans="1:37">
      <c r="A198" s="515"/>
      <c r="B198" s="515"/>
      <c r="C198" s="515"/>
      <c r="D198" s="515"/>
      <c r="E198" s="515"/>
      <c r="F198" s="515"/>
      <c r="G198" s="515"/>
      <c r="H198" s="515"/>
      <c r="I198" s="515"/>
      <c r="J198" s="515"/>
      <c r="K198" s="515"/>
      <c r="L198" s="515"/>
      <c r="M198" s="515"/>
      <c r="N198" s="515"/>
      <c r="O198" s="515"/>
      <c r="P198" s="515"/>
      <c r="Q198" s="515"/>
      <c r="R198" s="515"/>
      <c r="S198" s="515"/>
      <c r="T198" s="515"/>
      <c r="U198" s="515"/>
      <c r="V198" s="515"/>
      <c r="W198" s="515"/>
      <c r="X198" s="515"/>
      <c r="Y198" s="515"/>
      <c r="Z198" s="515"/>
      <c r="AA198" s="515"/>
      <c r="AB198" s="515"/>
      <c r="AC198" s="515"/>
      <c r="AD198" s="515"/>
      <c r="AE198" s="515"/>
      <c r="AF198" s="515"/>
      <c r="AG198" s="515"/>
      <c r="AH198" s="515"/>
      <c r="AI198" s="515"/>
      <c r="AJ198" s="515"/>
      <c r="AK198" s="515"/>
    </row>
    <row r="199" spans="1:37">
      <c r="A199" s="515"/>
      <c r="B199" s="515"/>
      <c r="C199" s="515"/>
      <c r="D199" s="515"/>
      <c r="E199" s="515"/>
      <c r="F199" s="515"/>
      <c r="G199" s="515"/>
      <c r="H199" s="515"/>
      <c r="I199" s="515"/>
      <c r="J199" s="515"/>
      <c r="K199" s="515"/>
      <c r="L199" s="515"/>
      <c r="M199" s="515"/>
      <c r="N199" s="515"/>
      <c r="O199" s="515"/>
      <c r="P199" s="515"/>
      <c r="Q199" s="515"/>
      <c r="R199" s="515"/>
      <c r="S199" s="515"/>
      <c r="T199" s="515"/>
      <c r="U199" s="515"/>
      <c r="V199" s="515"/>
      <c r="W199" s="515"/>
      <c r="X199" s="515"/>
      <c r="Y199" s="515"/>
      <c r="Z199" s="515"/>
      <c r="AA199" s="515"/>
      <c r="AB199" s="515"/>
      <c r="AC199" s="515"/>
      <c r="AD199" s="515"/>
      <c r="AE199" s="515"/>
      <c r="AF199" s="515"/>
      <c r="AG199" s="515"/>
      <c r="AH199" s="515"/>
      <c r="AI199" s="515"/>
      <c r="AJ199" s="515"/>
      <c r="AK199" s="515"/>
    </row>
    <row r="200" spans="1:37">
      <c r="A200" s="515"/>
      <c r="B200" s="515"/>
      <c r="C200" s="515"/>
      <c r="D200" s="515"/>
      <c r="E200" s="515"/>
      <c r="F200" s="515"/>
      <c r="G200" s="515"/>
      <c r="H200" s="515"/>
      <c r="I200" s="515"/>
      <c r="J200" s="515"/>
      <c r="K200" s="515"/>
      <c r="L200" s="515"/>
      <c r="M200" s="515"/>
      <c r="N200" s="515"/>
      <c r="O200" s="515"/>
      <c r="P200" s="515"/>
      <c r="Q200" s="515"/>
      <c r="R200" s="515"/>
      <c r="S200" s="515"/>
      <c r="T200" s="515"/>
      <c r="U200" s="515"/>
      <c r="V200" s="515"/>
      <c r="W200" s="515"/>
      <c r="X200" s="515"/>
      <c r="Y200" s="515"/>
      <c r="Z200" s="515"/>
      <c r="AA200" s="515"/>
      <c r="AB200" s="515"/>
      <c r="AC200" s="515"/>
      <c r="AD200" s="515"/>
      <c r="AE200" s="515"/>
      <c r="AF200" s="515"/>
      <c r="AG200" s="515"/>
      <c r="AH200" s="515"/>
      <c r="AI200" s="515"/>
      <c r="AJ200" s="515"/>
      <c r="AK200" s="515"/>
    </row>
    <row r="201" spans="1:37">
      <c r="A201" s="515"/>
      <c r="B201" s="515"/>
      <c r="C201" s="515"/>
      <c r="D201" s="515"/>
      <c r="E201" s="515"/>
      <c r="F201" s="515"/>
      <c r="G201" s="515"/>
      <c r="H201" s="515"/>
      <c r="I201" s="515"/>
      <c r="J201" s="515"/>
      <c r="K201" s="515"/>
      <c r="L201" s="515"/>
      <c r="M201" s="515"/>
      <c r="N201" s="515"/>
      <c r="O201" s="515"/>
      <c r="P201" s="515"/>
      <c r="Q201" s="515"/>
      <c r="R201" s="515"/>
      <c r="S201" s="515"/>
      <c r="T201" s="515"/>
      <c r="U201" s="515"/>
      <c r="V201" s="515"/>
      <c r="W201" s="515"/>
      <c r="X201" s="515"/>
      <c r="Y201" s="515"/>
      <c r="Z201" s="515"/>
      <c r="AA201" s="515"/>
      <c r="AB201" s="515"/>
      <c r="AC201" s="515"/>
      <c r="AD201" s="515"/>
      <c r="AE201" s="515"/>
      <c r="AF201" s="515"/>
      <c r="AG201" s="515"/>
      <c r="AH201" s="515"/>
      <c r="AI201" s="515"/>
      <c r="AJ201" s="515"/>
      <c r="AK201" s="515"/>
    </row>
    <row r="202" spans="1:37">
      <c r="A202" s="515"/>
      <c r="B202" s="515"/>
      <c r="C202" s="515"/>
      <c r="D202" s="515"/>
      <c r="E202" s="515"/>
      <c r="F202" s="515"/>
      <c r="G202" s="515"/>
      <c r="H202" s="515"/>
      <c r="I202" s="515"/>
      <c r="J202" s="515"/>
      <c r="K202" s="515"/>
      <c r="L202" s="515"/>
      <c r="M202" s="515"/>
      <c r="N202" s="515"/>
      <c r="O202" s="515"/>
      <c r="P202" s="515"/>
      <c r="Q202" s="515"/>
      <c r="R202" s="515"/>
      <c r="S202" s="515"/>
      <c r="T202" s="515"/>
      <c r="U202" s="515"/>
      <c r="V202" s="515"/>
      <c r="W202" s="515"/>
      <c r="X202" s="515"/>
      <c r="Y202" s="515"/>
      <c r="Z202" s="515"/>
      <c r="AA202" s="515"/>
      <c r="AB202" s="515"/>
      <c r="AC202" s="515"/>
      <c r="AD202" s="515"/>
      <c r="AE202" s="515"/>
      <c r="AF202" s="515"/>
      <c r="AG202" s="515"/>
      <c r="AH202" s="515"/>
      <c r="AI202" s="515"/>
      <c r="AJ202" s="515"/>
      <c r="AK202" s="515"/>
    </row>
    <row r="203" spans="1:37">
      <c r="A203" s="515"/>
      <c r="B203" s="515"/>
      <c r="C203" s="515"/>
      <c r="D203" s="515"/>
      <c r="E203" s="515"/>
      <c r="F203" s="515"/>
      <c r="G203" s="515"/>
      <c r="H203" s="515"/>
      <c r="I203" s="515"/>
      <c r="J203" s="515"/>
      <c r="K203" s="515"/>
      <c r="L203" s="515"/>
      <c r="M203" s="515"/>
      <c r="N203" s="515"/>
      <c r="O203" s="515"/>
      <c r="P203" s="515"/>
      <c r="Q203" s="515"/>
      <c r="R203" s="515"/>
      <c r="S203" s="515"/>
      <c r="T203" s="515"/>
      <c r="U203" s="515"/>
      <c r="V203" s="515"/>
      <c r="W203" s="515"/>
      <c r="X203" s="515"/>
      <c r="Y203" s="515"/>
      <c r="Z203" s="515"/>
      <c r="AA203" s="515"/>
      <c r="AB203" s="515"/>
      <c r="AC203" s="515"/>
      <c r="AD203" s="515"/>
      <c r="AE203" s="515"/>
      <c r="AF203" s="515"/>
      <c r="AG203" s="515"/>
      <c r="AH203" s="515"/>
      <c r="AI203" s="515"/>
      <c r="AJ203" s="515"/>
      <c r="AK203" s="515"/>
    </row>
    <row r="204" spans="1:37">
      <c r="A204" s="515"/>
      <c r="B204" s="515"/>
      <c r="C204" s="515"/>
      <c r="D204" s="515"/>
      <c r="E204" s="515"/>
      <c r="F204" s="515"/>
      <c r="G204" s="515"/>
      <c r="H204" s="515"/>
      <c r="I204" s="515"/>
      <c r="J204" s="515"/>
      <c r="K204" s="515"/>
      <c r="L204" s="515"/>
      <c r="M204" s="515"/>
      <c r="N204" s="515"/>
      <c r="O204" s="515"/>
      <c r="P204" s="515"/>
      <c r="Q204" s="515"/>
      <c r="R204" s="515"/>
      <c r="S204" s="515"/>
      <c r="T204" s="515"/>
      <c r="U204" s="515"/>
      <c r="V204" s="515"/>
      <c r="W204" s="515"/>
      <c r="X204" s="515"/>
      <c r="Y204" s="515"/>
      <c r="Z204" s="515"/>
      <c r="AA204" s="515"/>
      <c r="AB204" s="515"/>
      <c r="AC204" s="515"/>
      <c r="AD204" s="515"/>
      <c r="AE204" s="515"/>
      <c r="AF204" s="515"/>
      <c r="AG204" s="515"/>
      <c r="AH204" s="515"/>
      <c r="AI204" s="515"/>
      <c r="AJ204" s="515"/>
      <c r="AK204" s="515"/>
    </row>
    <row r="205" spans="1:37">
      <c r="A205" s="515"/>
      <c r="B205" s="515"/>
      <c r="C205" s="515"/>
      <c r="D205" s="515"/>
      <c r="E205" s="515"/>
      <c r="F205" s="515"/>
      <c r="G205" s="515"/>
      <c r="H205" s="515"/>
      <c r="I205" s="515"/>
      <c r="J205" s="515"/>
      <c r="K205" s="515"/>
      <c r="L205" s="515"/>
      <c r="M205" s="515"/>
      <c r="N205" s="515"/>
      <c r="O205" s="515"/>
      <c r="P205" s="515"/>
      <c r="Q205" s="515"/>
      <c r="R205" s="515"/>
      <c r="S205" s="515"/>
      <c r="T205" s="515"/>
      <c r="U205" s="515"/>
      <c r="V205" s="515"/>
      <c r="W205" s="515"/>
      <c r="X205" s="515"/>
      <c r="Y205" s="515"/>
      <c r="Z205" s="515"/>
      <c r="AA205" s="515"/>
      <c r="AB205" s="515"/>
      <c r="AC205" s="515"/>
      <c r="AD205" s="515"/>
      <c r="AE205" s="515"/>
      <c r="AF205" s="515"/>
      <c r="AG205" s="515"/>
      <c r="AH205" s="515"/>
      <c r="AI205" s="515"/>
      <c r="AJ205" s="515"/>
      <c r="AK205" s="515"/>
    </row>
    <row r="206" spans="1:37">
      <c r="A206" s="515"/>
      <c r="B206" s="515"/>
      <c r="C206" s="515"/>
      <c r="D206" s="515"/>
      <c r="E206" s="515"/>
      <c r="F206" s="515"/>
      <c r="G206" s="515"/>
      <c r="H206" s="515"/>
      <c r="I206" s="515"/>
      <c r="J206" s="515"/>
      <c r="K206" s="515"/>
      <c r="L206" s="515"/>
      <c r="M206" s="515"/>
      <c r="N206" s="515"/>
      <c r="O206" s="515"/>
      <c r="P206" s="515"/>
      <c r="Q206" s="515"/>
      <c r="R206" s="515"/>
      <c r="S206" s="515"/>
      <c r="T206" s="515"/>
      <c r="U206" s="515"/>
      <c r="V206" s="515"/>
      <c r="W206" s="515"/>
      <c r="X206" s="515"/>
      <c r="Y206" s="515"/>
      <c r="Z206" s="515"/>
      <c r="AA206" s="515"/>
      <c r="AB206" s="515"/>
      <c r="AC206" s="515"/>
      <c r="AD206" s="515"/>
      <c r="AE206" s="515"/>
      <c r="AF206" s="515"/>
      <c r="AG206" s="515"/>
      <c r="AH206" s="515"/>
      <c r="AI206" s="515"/>
      <c r="AJ206" s="515"/>
      <c r="AK206" s="515"/>
    </row>
    <row r="207" spans="1:37">
      <c r="A207" s="515"/>
      <c r="B207" s="515"/>
      <c r="C207" s="515"/>
      <c r="D207" s="515"/>
      <c r="E207" s="515"/>
      <c r="F207" s="515"/>
      <c r="G207" s="515"/>
      <c r="H207" s="515"/>
      <c r="I207" s="515"/>
      <c r="J207" s="515"/>
      <c r="K207" s="515"/>
      <c r="L207" s="515"/>
      <c r="M207" s="515"/>
      <c r="N207" s="515"/>
      <c r="O207" s="515"/>
      <c r="P207" s="515"/>
      <c r="Q207" s="515"/>
      <c r="R207" s="515"/>
      <c r="S207" s="515"/>
      <c r="T207" s="515"/>
      <c r="U207" s="515"/>
      <c r="V207" s="515"/>
      <c r="W207" s="515"/>
      <c r="X207" s="515"/>
      <c r="Y207" s="515"/>
      <c r="Z207" s="515"/>
      <c r="AA207" s="515"/>
      <c r="AB207" s="515"/>
      <c r="AC207" s="515"/>
      <c r="AD207" s="515"/>
      <c r="AE207" s="515"/>
      <c r="AF207" s="515"/>
      <c r="AG207" s="515"/>
      <c r="AH207" s="515"/>
      <c r="AI207" s="515"/>
      <c r="AJ207" s="515"/>
      <c r="AK207" s="515"/>
    </row>
    <row r="208" spans="1:37">
      <c r="A208" s="515"/>
      <c r="B208" s="515"/>
      <c r="C208" s="515"/>
      <c r="D208" s="515"/>
      <c r="E208" s="515"/>
      <c r="F208" s="515"/>
      <c r="G208" s="515"/>
      <c r="H208" s="515"/>
      <c r="I208" s="515"/>
      <c r="J208" s="515"/>
      <c r="K208" s="515"/>
      <c r="L208" s="515"/>
      <c r="M208" s="515"/>
      <c r="N208" s="515"/>
      <c r="O208" s="515"/>
      <c r="P208" s="515"/>
      <c r="Q208" s="515"/>
      <c r="R208" s="515"/>
      <c r="S208" s="515"/>
      <c r="T208" s="515"/>
      <c r="U208" s="515"/>
      <c r="V208" s="515"/>
      <c r="W208" s="515"/>
      <c r="X208" s="515"/>
      <c r="Y208" s="515"/>
      <c r="Z208" s="515"/>
      <c r="AA208" s="515"/>
      <c r="AB208" s="515"/>
      <c r="AC208" s="515"/>
      <c r="AD208" s="515"/>
      <c r="AE208" s="515"/>
      <c r="AF208" s="515"/>
      <c r="AG208" s="515"/>
      <c r="AH208" s="515"/>
      <c r="AI208" s="515"/>
      <c r="AJ208" s="515"/>
      <c r="AK208" s="515"/>
    </row>
    <row r="209" spans="1:37">
      <c r="A209" s="515"/>
      <c r="B209" s="515"/>
      <c r="C209" s="515"/>
      <c r="D209" s="515"/>
      <c r="E209" s="515"/>
      <c r="F209" s="515"/>
      <c r="G209" s="515"/>
      <c r="H209" s="515"/>
      <c r="I209" s="515"/>
      <c r="J209" s="515"/>
      <c r="K209" s="515"/>
      <c r="L209" s="515"/>
      <c r="M209" s="515"/>
      <c r="N209" s="515"/>
      <c r="O209" s="515"/>
      <c r="P209" s="515"/>
      <c r="Q209" s="515"/>
      <c r="R209" s="515"/>
      <c r="S209" s="515"/>
      <c r="T209" s="515"/>
      <c r="U209" s="515"/>
      <c r="V209" s="515"/>
      <c r="W209" s="515"/>
      <c r="X209" s="515"/>
      <c r="Y209" s="515"/>
      <c r="Z209" s="515"/>
      <c r="AA209" s="515"/>
      <c r="AB209" s="515"/>
      <c r="AC209" s="515"/>
      <c r="AD209" s="515"/>
      <c r="AE209" s="515"/>
      <c r="AF209" s="515"/>
      <c r="AG209" s="515"/>
      <c r="AH209" s="515"/>
      <c r="AI209" s="515"/>
      <c r="AJ209" s="515"/>
      <c r="AK209" s="515"/>
    </row>
    <row r="210" spans="1:37">
      <c r="A210" s="515"/>
      <c r="B210" s="515"/>
      <c r="C210" s="515"/>
      <c r="D210" s="515"/>
      <c r="E210" s="515"/>
      <c r="F210" s="515"/>
      <c r="G210" s="515"/>
      <c r="H210" s="515"/>
      <c r="I210" s="515"/>
      <c r="J210" s="515"/>
      <c r="K210" s="515"/>
      <c r="L210" s="515"/>
      <c r="M210" s="515"/>
      <c r="N210" s="515"/>
      <c r="O210" s="515"/>
      <c r="P210" s="515"/>
      <c r="Q210" s="515"/>
      <c r="R210" s="515"/>
      <c r="S210" s="515"/>
      <c r="T210" s="515"/>
      <c r="U210" s="515"/>
      <c r="V210" s="515"/>
      <c r="W210" s="515"/>
      <c r="X210" s="515"/>
      <c r="Y210" s="515"/>
      <c r="Z210" s="515"/>
      <c r="AA210" s="515"/>
      <c r="AB210" s="515"/>
      <c r="AC210" s="515"/>
      <c r="AD210" s="515"/>
      <c r="AE210" s="515"/>
      <c r="AF210" s="515"/>
      <c r="AG210" s="515"/>
      <c r="AH210" s="515"/>
      <c r="AI210" s="515"/>
      <c r="AJ210" s="515"/>
      <c r="AK210" s="515"/>
    </row>
    <row r="211" spans="1:37">
      <c r="A211" s="515"/>
      <c r="B211" s="515"/>
      <c r="C211" s="515"/>
      <c r="D211" s="515"/>
      <c r="E211" s="515"/>
      <c r="F211" s="515"/>
      <c r="G211" s="515"/>
      <c r="H211" s="515"/>
      <c r="I211" s="515"/>
      <c r="J211" s="515"/>
      <c r="K211" s="515"/>
      <c r="L211" s="515"/>
      <c r="M211" s="515"/>
      <c r="N211" s="515"/>
      <c r="O211" s="515"/>
      <c r="P211" s="515"/>
      <c r="Q211" s="515"/>
      <c r="R211" s="515"/>
      <c r="S211" s="515"/>
      <c r="T211" s="515"/>
      <c r="U211" s="515"/>
      <c r="V211" s="515"/>
      <c r="W211" s="515"/>
      <c r="X211" s="515"/>
      <c r="Y211" s="515"/>
      <c r="Z211" s="515"/>
      <c r="AA211" s="515"/>
      <c r="AB211" s="515"/>
      <c r="AC211" s="515"/>
      <c r="AD211" s="515"/>
      <c r="AE211" s="515"/>
      <c r="AF211" s="515"/>
      <c r="AG211" s="515"/>
      <c r="AH211" s="515"/>
      <c r="AI211" s="515"/>
      <c r="AJ211" s="515"/>
      <c r="AK211" s="515"/>
    </row>
    <row r="212" spans="1:37">
      <c r="A212" s="515"/>
      <c r="B212" s="515"/>
      <c r="C212" s="515"/>
      <c r="D212" s="515"/>
      <c r="E212" s="515"/>
      <c r="F212" s="515"/>
      <c r="G212" s="515"/>
      <c r="H212" s="515"/>
      <c r="I212" s="515"/>
      <c r="J212" s="515"/>
      <c r="K212" s="515"/>
      <c r="L212" s="515"/>
      <c r="M212" s="515"/>
      <c r="N212" s="515"/>
      <c r="O212" s="515"/>
      <c r="P212" s="515"/>
      <c r="Q212" s="515"/>
      <c r="R212" s="515"/>
      <c r="S212" s="515"/>
      <c r="T212" s="515"/>
      <c r="U212" s="515"/>
      <c r="V212" s="515"/>
      <c r="W212" s="515"/>
      <c r="X212" s="515"/>
      <c r="Y212" s="515"/>
      <c r="Z212" s="515"/>
      <c r="AA212" s="515"/>
      <c r="AB212" s="515"/>
      <c r="AC212" s="515"/>
      <c r="AD212" s="515"/>
      <c r="AE212" s="515"/>
      <c r="AF212" s="515"/>
      <c r="AG212" s="515"/>
      <c r="AH212" s="515"/>
      <c r="AI212" s="515"/>
      <c r="AJ212" s="515"/>
      <c r="AK212" s="515"/>
    </row>
    <row r="213" spans="1:37">
      <c r="A213" s="515"/>
      <c r="B213" s="515"/>
      <c r="C213" s="515"/>
      <c r="D213" s="515"/>
      <c r="E213" s="515"/>
      <c r="F213" s="515"/>
      <c r="G213" s="515"/>
      <c r="H213" s="515"/>
      <c r="I213" s="515"/>
      <c r="J213" s="515"/>
      <c r="K213" s="515"/>
      <c r="L213" s="515"/>
      <c r="M213" s="515"/>
      <c r="N213" s="515"/>
      <c r="O213" s="515"/>
      <c r="P213" s="515"/>
      <c r="Q213" s="515"/>
      <c r="R213" s="515"/>
      <c r="S213" s="515"/>
      <c r="T213" s="515"/>
      <c r="U213" s="515"/>
      <c r="V213" s="515"/>
      <c r="W213" s="515"/>
      <c r="X213" s="515"/>
      <c r="Y213" s="515"/>
      <c r="Z213" s="515"/>
      <c r="AA213" s="515"/>
      <c r="AB213" s="515"/>
      <c r="AC213" s="515"/>
      <c r="AD213" s="515"/>
      <c r="AE213" s="515"/>
      <c r="AF213" s="515"/>
      <c r="AG213" s="515"/>
      <c r="AH213" s="515"/>
      <c r="AI213" s="515"/>
      <c r="AJ213" s="515"/>
      <c r="AK213" s="515"/>
    </row>
    <row r="214" spans="1:37">
      <c r="A214" s="515"/>
      <c r="B214" s="515"/>
      <c r="C214" s="515"/>
      <c r="D214" s="515"/>
      <c r="E214" s="515"/>
      <c r="F214" s="515"/>
      <c r="G214" s="515"/>
      <c r="H214" s="515"/>
      <c r="I214" s="515"/>
      <c r="J214" s="515"/>
      <c r="K214" s="515"/>
      <c r="L214" s="515"/>
      <c r="M214" s="515"/>
      <c r="N214" s="515"/>
      <c r="O214" s="515"/>
      <c r="P214" s="515"/>
      <c r="Q214" s="515"/>
      <c r="R214" s="515"/>
      <c r="S214" s="515"/>
      <c r="T214" s="515"/>
      <c r="U214" s="515"/>
      <c r="V214" s="515"/>
      <c r="W214" s="515"/>
      <c r="X214" s="515"/>
      <c r="Y214" s="515"/>
      <c r="Z214" s="515"/>
      <c r="AA214" s="515"/>
      <c r="AB214" s="515"/>
      <c r="AC214" s="515"/>
      <c r="AD214" s="515"/>
      <c r="AE214" s="515"/>
      <c r="AF214" s="515"/>
      <c r="AG214" s="515"/>
      <c r="AH214" s="515"/>
      <c r="AI214" s="515"/>
      <c r="AJ214" s="515"/>
      <c r="AK214" s="515"/>
    </row>
    <row r="215" spans="1:37">
      <c r="A215" s="515"/>
      <c r="B215" s="515"/>
      <c r="C215" s="515"/>
      <c r="D215" s="515"/>
      <c r="E215" s="515"/>
      <c r="F215" s="515"/>
      <c r="G215" s="515"/>
      <c r="H215" s="515"/>
      <c r="I215" s="515"/>
      <c r="J215" s="515"/>
      <c r="K215" s="515"/>
      <c r="L215" s="515"/>
      <c r="M215" s="515"/>
      <c r="N215" s="515"/>
      <c r="O215" s="515"/>
      <c r="P215" s="515"/>
      <c r="Q215" s="515"/>
      <c r="R215" s="515"/>
      <c r="S215" s="515"/>
      <c r="T215" s="515"/>
      <c r="U215" s="515"/>
      <c r="V215" s="515"/>
      <c r="W215" s="515"/>
      <c r="X215" s="515"/>
      <c r="Y215" s="515"/>
      <c r="Z215" s="515"/>
      <c r="AA215" s="515"/>
      <c r="AB215" s="515"/>
      <c r="AC215" s="515"/>
      <c r="AD215" s="515"/>
      <c r="AE215" s="515"/>
      <c r="AF215" s="515"/>
      <c r="AG215" s="515"/>
      <c r="AH215" s="515"/>
      <c r="AI215" s="515"/>
      <c r="AJ215" s="515"/>
      <c r="AK215" s="515"/>
    </row>
    <row r="216" spans="1:37">
      <c r="A216" s="515"/>
      <c r="B216" s="515"/>
      <c r="C216" s="515"/>
      <c r="D216" s="515"/>
      <c r="E216" s="515"/>
      <c r="F216" s="515"/>
      <c r="G216" s="515"/>
      <c r="H216" s="515"/>
      <c r="I216" s="515"/>
      <c r="J216" s="515"/>
      <c r="K216" s="515"/>
      <c r="L216" s="515"/>
      <c r="M216" s="515"/>
      <c r="N216" s="515"/>
      <c r="O216" s="515"/>
      <c r="P216" s="515"/>
      <c r="Q216" s="515"/>
      <c r="R216" s="515"/>
      <c r="S216" s="515"/>
      <c r="T216" s="515"/>
      <c r="U216" s="515"/>
      <c r="V216" s="515"/>
      <c r="W216" s="515"/>
      <c r="X216" s="515"/>
      <c r="Y216" s="515"/>
      <c r="Z216" s="515"/>
      <c r="AA216" s="515"/>
      <c r="AB216" s="515"/>
      <c r="AC216" s="515"/>
      <c r="AD216" s="515"/>
      <c r="AE216" s="515"/>
      <c r="AF216" s="515"/>
      <c r="AG216" s="515"/>
      <c r="AH216" s="515"/>
      <c r="AI216" s="515"/>
      <c r="AJ216" s="515"/>
      <c r="AK216" s="515"/>
    </row>
    <row r="217" spans="1:37">
      <c r="A217" s="515"/>
      <c r="B217" s="515"/>
      <c r="C217" s="515"/>
      <c r="D217" s="515"/>
      <c r="E217" s="515"/>
      <c r="F217" s="515"/>
      <c r="G217" s="515"/>
      <c r="H217" s="515"/>
      <c r="I217" s="515"/>
      <c r="J217" s="515"/>
      <c r="K217" s="515"/>
      <c r="L217" s="515"/>
      <c r="M217" s="515"/>
      <c r="N217" s="515"/>
      <c r="O217" s="515"/>
      <c r="P217" s="515"/>
      <c r="Q217" s="515"/>
      <c r="R217" s="515"/>
      <c r="S217" s="515"/>
      <c r="T217" s="515"/>
      <c r="U217" s="515"/>
      <c r="V217" s="515"/>
      <c r="W217" s="515"/>
      <c r="X217" s="515"/>
      <c r="Y217" s="515"/>
      <c r="Z217" s="515"/>
      <c r="AA217" s="515"/>
      <c r="AB217" s="515"/>
      <c r="AC217" s="515"/>
      <c r="AD217" s="515"/>
      <c r="AE217" s="515"/>
      <c r="AF217" s="515"/>
      <c r="AG217" s="515"/>
      <c r="AH217" s="515"/>
      <c r="AI217" s="515"/>
      <c r="AJ217" s="515"/>
      <c r="AK217" s="515"/>
    </row>
    <row r="218" spans="1:37">
      <c r="A218" s="515"/>
      <c r="B218" s="515"/>
      <c r="C218" s="515"/>
      <c r="D218" s="515"/>
      <c r="E218" s="515"/>
      <c r="F218" s="515"/>
      <c r="G218" s="515"/>
      <c r="H218" s="515"/>
      <c r="I218" s="515"/>
      <c r="J218" s="515"/>
      <c r="K218" s="515"/>
      <c r="L218" s="515"/>
      <c r="M218" s="515"/>
      <c r="N218" s="515"/>
      <c r="O218" s="515"/>
      <c r="P218" s="515"/>
      <c r="Q218" s="515"/>
      <c r="R218" s="515"/>
      <c r="S218" s="515"/>
      <c r="T218" s="515"/>
      <c r="U218" s="515"/>
      <c r="V218" s="515"/>
      <c r="W218" s="515"/>
      <c r="X218" s="515"/>
      <c r="Y218" s="515"/>
      <c r="Z218" s="515"/>
      <c r="AA218" s="515"/>
      <c r="AB218" s="515"/>
      <c r="AC218" s="515"/>
      <c r="AD218" s="515"/>
      <c r="AE218" s="515"/>
      <c r="AF218" s="515"/>
      <c r="AG218" s="515"/>
      <c r="AH218" s="515"/>
      <c r="AI218" s="515"/>
      <c r="AJ218" s="515"/>
      <c r="AK218" s="515"/>
    </row>
    <row r="219" spans="1:37">
      <c r="A219" s="515"/>
      <c r="B219" s="515"/>
      <c r="C219" s="515"/>
      <c r="D219" s="515"/>
      <c r="E219" s="515"/>
      <c r="F219" s="515"/>
      <c r="G219" s="515"/>
      <c r="H219" s="515"/>
      <c r="I219" s="515"/>
      <c r="J219" s="515"/>
      <c r="K219" s="515"/>
      <c r="L219" s="515"/>
      <c r="M219" s="515"/>
      <c r="N219" s="515"/>
      <c r="O219" s="515"/>
      <c r="P219" s="515"/>
      <c r="Q219" s="515"/>
      <c r="R219" s="515"/>
      <c r="S219" s="515"/>
      <c r="T219" s="515"/>
      <c r="U219" s="515"/>
      <c r="V219" s="515"/>
      <c r="W219" s="515"/>
      <c r="X219" s="515"/>
      <c r="Y219" s="515"/>
      <c r="Z219" s="515"/>
      <c r="AA219" s="515"/>
      <c r="AB219" s="515"/>
      <c r="AC219" s="515"/>
      <c r="AD219" s="515"/>
      <c r="AE219" s="515"/>
      <c r="AF219" s="515"/>
      <c r="AG219" s="515"/>
      <c r="AH219" s="515"/>
      <c r="AI219" s="515"/>
      <c r="AJ219" s="515"/>
      <c r="AK219" s="515"/>
    </row>
    <row r="220" spans="1:37">
      <c r="A220" s="515"/>
      <c r="B220" s="515"/>
      <c r="C220" s="515"/>
      <c r="D220" s="515"/>
      <c r="E220" s="515"/>
      <c r="F220" s="515"/>
      <c r="G220" s="515"/>
      <c r="H220" s="515"/>
      <c r="I220" s="515"/>
      <c r="J220" s="515"/>
      <c r="K220" s="515"/>
      <c r="L220" s="515"/>
      <c r="M220" s="515"/>
      <c r="N220" s="515"/>
      <c r="O220" s="515"/>
      <c r="P220" s="515"/>
      <c r="Q220" s="515"/>
      <c r="R220" s="515"/>
      <c r="S220" s="515"/>
      <c r="T220" s="515"/>
      <c r="U220" s="515"/>
      <c r="V220" s="515"/>
      <c r="W220" s="515"/>
      <c r="X220" s="515"/>
      <c r="Y220" s="515"/>
      <c r="Z220" s="515"/>
      <c r="AA220" s="515"/>
      <c r="AB220" s="515"/>
      <c r="AC220" s="515"/>
      <c r="AD220" s="515"/>
      <c r="AE220" s="515"/>
      <c r="AF220" s="515"/>
      <c r="AG220" s="515"/>
      <c r="AH220" s="515"/>
      <c r="AI220" s="515"/>
      <c r="AJ220" s="515"/>
      <c r="AK220" s="515"/>
    </row>
    <row r="221" spans="1:37">
      <c r="A221" s="515"/>
      <c r="B221" s="515"/>
      <c r="C221" s="515"/>
      <c r="D221" s="515"/>
      <c r="E221" s="515"/>
      <c r="F221" s="515"/>
      <c r="G221" s="515"/>
      <c r="H221" s="515"/>
      <c r="I221" s="515"/>
      <c r="J221" s="515"/>
      <c r="K221" s="515"/>
      <c r="L221" s="515"/>
      <c r="M221" s="515"/>
      <c r="N221" s="515"/>
      <c r="O221" s="515"/>
      <c r="P221" s="515"/>
      <c r="Q221" s="515"/>
      <c r="R221" s="515"/>
      <c r="S221" s="515"/>
      <c r="T221" s="515"/>
      <c r="U221" s="515"/>
      <c r="V221" s="515"/>
      <c r="W221" s="515"/>
      <c r="X221" s="515"/>
      <c r="Y221" s="515"/>
      <c r="Z221" s="515"/>
      <c r="AA221" s="515"/>
      <c r="AB221" s="515"/>
      <c r="AC221" s="515"/>
      <c r="AD221" s="515"/>
      <c r="AE221" s="515"/>
      <c r="AF221" s="515"/>
      <c r="AG221" s="515"/>
      <c r="AH221" s="515"/>
      <c r="AI221" s="515"/>
      <c r="AJ221" s="515"/>
      <c r="AK221" s="515"/>
    </row>
    <row r="222" spans="1:37">
      <c r="A222" s="515"/>
      <c r="B222" s="515"/>
      <c r="C222" s="515"/>
      <c r="D222" s="515"/>
      <c r="E222" s="515"/>
      <c r="F222" s="515"/>
      <c r="G222" s="515"/>
      <c r="H222" s="515"/>
      <c r="I222" s="515"/>
      <c r="J222" s="515"/>
      <c r="K222" s="515"/>
      <c r="L222" s="515"/>
      <c r="M222" s="515"/>
      <c r="N222" s="515"/>
      <c r="O222" s="515"/>
      <c r="P222" s="515"/>
      <c r="Q222" s="515"/>
      <c r="R222" s="515"/>
      <c r="S222" s="515"/>
      <c r="T222" s="515"/>
      <c r="U222" s="515"/>
      <c r="V222" s="515"/>
      <c r="W222" s="515"/>
      <c r="X222" s="515"/>
      <c r="Y222" s="515"/>
      <c r="Z222" s="515"/>
      <c r="AA222" s="515"/>
      <c r="AB222" s="515"/>
      <c r="AC222" s="515"/>
      <c r="AD222" s="515"/>
      <c r="AE222" s="515"/>
      <c r="AF222" s="515"/>
      <c r="AG222" s="515"/>
      <c r="AH222" s="515"/>
      <c r="AI222" s="515"/>
      <c r="AJ222" s="515"/>
      <c r="AK222" s="515"/>
    </row>
    <row r="223" spans="1:37">
      <c r="A223" s="515"/>
      <c r="B223" s="515"/>
      <c r="C223" s="515"/>
      <c r="D223" s="515"/>
      <c r="E223" s="515"/>
      <c r="F223" s="515"/>
      <c r="G223" s="515"/>
      <c r="H223" s="515"/>
      <c r="I223" s="515"/>
      <c r="J223" s="515"/>
      <c r="K223" s="515"/>
      <c r="L223" s="515"/>
      <c r="M223" s="515"/>
      <c r="N223" s="515"/>
      <c r="O223" s="515"/>
      <c r="P223" s="515"/>
      <c r="Q223" s="515"/>
      <c r="R223" s="515"/>
      <c r="S223" s="515"/>
      <c r="T223" s="515"/>
      <c r="U223" s="515"/>
      <c r="V223" s="515"/>
      <c r="W223" s="515"/>
      <c r="X223" s="515"/>
      <c r="Y223" s="515"/>
      <c r="Z223" s="515"/>
      <c r="AA223" s="515"/>
      <c r="AB223" s="515"/>
      <c r="AC223" s="515"/>
      <c r="AD223" s="515"/>
      <c r="AE223" s="515"/>
      <c r="AF223" s="515"/>
      <c r="AG223" s="515"/>
      <c r="AH223" s="515"/>
      <c r="AI223" s="515"/>
      <c r="AJ223" s="515"/>
      <c r="AK223" s="515"/>
    </row>
    <row r="224" spans="1:37">
      <c r="A224" s="515"/>
      <c r="B224" s="515"/>
      <c r="C224" s="515"/>
      <c r="D224" s="515"/>
      <c r="E224" s="515"/>
      <c r="F224" s="515"/>
      <c r="G224" s="515"/>
      <c r="H224" s="515"/>
      <c r="I224" s="515"/>
      <c r="J224" s="515"/>
      <c r="K224" s="515"/>
      <c r="L224" s="515"/>
      <c r="M224" s="515"/>
      <c r="N224" s="515"/>
      <c r="O224" s="515"/>
      <c r="P224" s="515"/>
      <c r="Q224" s="515"/>
      <c r="R224" s="515"/>
      <c r="S224" s="515"/>
      <c r="T224" s="515"/>
      <c r="U224" s="515"/>
      <c r="V224" s="515"/>
      <c r="W224" s="515"/>
      <c r="X224" s="515"/>
      <c r="Y224" s="515"/>
      <c r="Z224" s="515"/>
      <c r="AA224" s="515"/>
      <c r="AB224" s="515"/>
      <c r="AC224" s="515"/>
      <c r="AD224" s="515"/>
      <c r="AE224" s="515"/>
      <c r="AF224" s="515"/>
      <c r="AG224" s="515"/>
      <c r="AH224" s="515"/>
      <c r="AI224" s="515"/>
      <c r="AJ224" s="515"/>
      <c r="AK224" s="515"/>
    </row>
    <row r="225" spans="1:37">
      <c r="A225" s="515"/>
      <c r="B225" s="515"/>
      <c r="C225" s="515"/>
      <c r="D225" s="515"/>
      <c r="E225" s="515"/>
      <c r="F225" s="515"/>
      <c r="G225" s="515"/>
      <c r="H225" s="515"/>
      <c r="I225" s="515"/>
      <c r="J225" s="515"/>
      <c r="K225" s="515"/>
      <c r="L225" s="515"/>
      <c r="M225" s="515"/>
      <c r="N225" s="515"/>
      <c r="O225" s="515"/>
      <c r="P225" s="515"/>
      <c r="Q225" s="515"/>
      <c r="R225" s="515"/>
      <c r="S225" s="515"/>
      <c r="T225" s="515"/>
      <c r="U225" s="515"/>
      <c r="V225" s="515"/>
      <c r="W225" s="515"/>
      <c r="X225" s="515"/>
      <c r="Y225" s="515"/>
      <c r="Z225" s="515"/>
      <c r="AA225" s="515"/>
      <c r="AB225" s="515"/>
      <c r="AC225" s="515"/>
      <c r="AD225" s="515"/>
      <c r="AE225" s="515"/>
      <c r="AF225" s="515"/>
      <c r="AG225" s="515"/>
      <c r="AH225" s="515"/>
      <c r="AI225" s="515"/>
      <c r="AJ225" s="515"/>
      <c r="AK225" s="515"/>
    </row>
    <row r="226" spans="1:37">
      <c r="A226" s="515"/>
      <c r="B226" s="515"/>
      <c r="C226" s="515"/>
      <c r="D226" s="515"/>
      <c r="E226" s="515"/>
      <c r="F226" s="515"/>
      <c r="G226" s="515"/>
      <c r="H226" s="515"/>
      <c r="I226" s="515"/>
      <c r="J226" s="515"/>
      <c r="K226" s="515"/>
      <c r="L226" s="515"/>
      <c r="M226" s="515"/>
      <c r="N226" s="515"/>
      <c r="O226" s="515"/>
      <c r="P226" s="515"/>
      <c r="Q226" s="515"/>
      <c r="R226" s="515"/>
      <c r="S226" s="515"/>
      <c r="T226" s="515"/>
      <c r="U226" s="515"/>
      <c r="V226" s="515"/>
      <c r="W226" s="515"/>
      <c r="X226" s="515"/>
      <c r="Y226" s="515"/>
      <c r="Z226" s="515"/>
      <c r="AA226" s="515"/>
      <c r="AB226" s="515"/>
      <c r="AC226" s="515"/>
      <c r="AD226" s="515"/>
      <c r="AE226" s="515"/>
      <c r="AF226" s="515"/>
      <c r="AG226" s="515"/>
      <c r="AH226" s="515"/>
      <c r="AI226" s="515"/>
      <c r="AJ226" s="515"/>
      <c r="AK226" s="515"/>
    </row>
    <row r="227" spans="1:37">
      <c r="A227" s="515"/>
      <c r="B227" s="515"/>
      <c r="C227" s="515"/>
      <c r="D227" s="515"/>
      <c r="E227" s="515"/>
      <c r="F227" s="515"/>
      <c r="G227" s="515"/>
      <c r="H227" s="515"/>
      <c r="I227" s="515"/>
      <c r="J227" s="515"/>
      <c r="K227" s="515"/>
      <c r="L227" s="515"/>
      <c r="M227" s="515"/>
      <c r="N227" s="515"/>
      <c r="O227" s="515"/>
      <c r="P227" s="515"/>
      <c r="Q227" s="515"/>
      <c r="R227" s="515"/>
      <c r="S227" s="515"/>
      <c r="T227" s="515"/>
      <c r="U227" s="515"/>
      <c r="V227" s="515"/>
      <c r="W227" s="515"/>
      <c r="X227" s="515"/>
      <c r="Y227" s="515"/>
      <c r="Z227" s="515"/>
      <c r="AA227" s="515"/>
      <c r="AB227" s="515"/>
      <c r="AC227" s="515"/>
      <c r="AD227" s="515"/>
      <c r="AE227" s="515"/>
      <c r="AF227" s="515"/>
      <c r="AG227" s="515"/>
      <c r="AH227" s="515"/>
      <c r="AI227" s="515"/>
      <c r="AJ227" s="515"/>
      <c r="AK227" s="515"/>
    </row>
    <row r="228" spans="1:37">
      <c r="A228" s="515"/>
      <c r="B228" s="515"/>
      <c r="C228" s="515"/>
      <c r="D228" s="515"/>
      <c r="E228" s="515"/>
      <c r="F228" s="515"/>
      <c r="G228" s="515"/>
      <c r="H228" s="515"/>
      <c r="I228" s="515"/>
      <c r="J228" s="515"/>
      <c r="K228" s="515"/>
      <c r="L228" s="515"/>
      <c r="M228" s="515"/>
      <c r="N228" s="515"/>
      <c r="O228" s="515"/>
      <c r="P228" s="515"/>
      <c r="Q228" s="515"/>
      <c r="R228" s="515"/>
      <c r="S228" s="515"/>
      <c r="T228" s="515"/>
      <c r="U228" s="515"/>
      <c r="V228" s="515"/>
      <c r="W228" s="515"/>
      <c r="X228" s="515"/>
      <c r="Y228" s="515"/>
      <c r="Z228" s="515"/>
      <c r="AA228" s="515"/>
      <c r="AB228" s="515"/>
      <c r="AC228" s="515"/>
      <c r="AD228" s="515"/>
      <c r="AE228" s="515"/>
      <c r="AF228" s="515"/>
      <c r="AG228" s="515"/>
      <c r="AH228" s="515"/>
      <c r="AI228" s="515"/>
      <c r="AJ228" s="515"/>
      <c r="AK228" s="515"/>
    </row>
    <row r="229" spans="1:37">
      <c r="A229" s="515"/>
      <c r="B229" s="515"/>
      <c r="C229" s="515"/>
      <c r="D229" s="515"/>
      <c r="E229" s="515"/>
      <c r="F229" s="515"/>
      <c r="G229" s="515"/>
      <c r="H229" s="515"/>
      <c r="I229" s="515"/>
      <c r="J229" s="515"/>
      <c r="K229" s="515"/>
      <c r="L229" s="515"/>
      <c r="M229" s="515"/>
      <c r="N229" s="515"/>
      <c r="O229" s="515"/>
      <c r="P229" s="515"/>
      <c r="Q229" s="515"/>
      <c r="R229" s="515"/>
      <c r="S229" s="515"/>
      <c r="T229" s="515"/>
      <c r="U229" s="515"/>
      <c r="V229" s="515"/>
      <c r="W229" s="515"/>
      <c r="X229" s="515"/>
      <c r="Y229" s="515"/>
      <c r="Z229" s="515"/>
      <c r="AA229" s="515"/>
      <c r="AB229" s="515"/>
      <c r="AC229" s="515"/>
      <c r="AD229" s="515"/>
      <c r="AE229" s="515"/>
      <c r="AF229" s="515"/>
      <c r="AG229" s="515"/>
      <c r="AH229" s="515"/>
      <c r="AI229" s="515"/>
      <c r="AJ229" s="515"/>
      <c r="AK229" s="515"/>
    </row>
    <row r="230" spans="1:37">
      <c r="A230" s="515"/>
      <c r="B230" s="515"/>
      <c r="C230" s="515"/>
      <c r="D230" s="515"/>
      <c r="E230" s="515"/>
      <c r="F230" s="515"/>
      <c r="G230" s="515"/>
      <c r="H230" s="515"/>
      <c r="I230" s="515"/>
      <c r="J230" s="515"/>
      <c r="K230" s="515"/>
      <c r="L230" s="515"/>
      <c r="M230" s="515"/>
      <c r="N230" s="515"/>
      <c r="O230" s="515"/>
      <c r="P230" s="515"/>
      <c r="Q230" s="515"/>
      <c r="R230" s="515"/>
      <c r="S230" s="515"/>
      <c r="T230" s="515"/>
      <c r="U230" s="515"/>
      <c r="V230" s="515"/>
      <c r="W230" s="515"/>
      <c r="X230" s="515"/>
      <c r="Y230" s="515"/>
      <c r="Z230" s="515"/>
      <c r="AA230" s="515"/>
      <c r="AB230" s="515"/>
      <c r="AC230" s="515"/>
      <c r="AD230" s="515"/>
      <c r="AE230" s="515"/>
      <c r="AF230" s="515"/>
      <c r="AG230" s="515"/>
      <c r="AH230" s="515"/>
      <c r="AI230" s="515"/>
      <c r="AJ230" s="515"/>
      <c r="AK230" s="515"/>
    </row>
    <row r="231" spans="1:37">
      <c r="A231" s="515"/>
      <c r="B231" s="515"/>
      <c r="C231" s="515"/>
      <c r="D231" s="515"/>
      <c r="E231" s="515"/>
      <c r="F231" s="515"/>
      <c r="G231" s="515"/>
      <c r="H231" s="515"/>
      <c r="I231" s="515"/>
      <c r="J231" s="515"/>
      <c r="K231" s="515"/>
      <c r="L231" s="515"/>
      <c r="M231" s="515"/>
      <c r="N231" s="515"/>
      <c r="O231" s="515"/>
      <c r="P231" s="515"/>
      <c r="Q231" s="515"/>
      <c r="R231" s="515"/>
      <c r="S231" s="515"/>
      <c r="T231" s="515"/>
      <c r="U231" s="515"/>
      <c r="V231" s="515"/>
      <c r="W231" s="515"/>
      <c r="X231" s="515"/>
      <c r="Y231" s="515"/>
      <c r="Z231" s="515"/>
      <c r="AA231" s="515"/>
      <c r="AB231" s="515"/>
      <c r="AC231" s="515"/>
      <c r="AD231" s="515"/>
      <c r="AE231" s="515"/>
      <c r="AF231" s="515"/>
      <c r="AG231" s="515"/>
      <c r="AH231" s="515"/>
      <c r="AI231" s="515"/>
      <c r="AJ231" s="515"/>
      <c r="AK231" s="515"/>
    </row>
    <row r="232" spans="1:37">
      <c r="A232" s="515"/>
      <c r="B232" s="515"/>
      <c r="C232" s="515"/>
      <c r="D232" s="515"/>
      <c r="E232" s="515"/>
      <c r="F232" s="515"/>
      <c r="G232" s="515"/>
      <c r="H232" s="515"/>
      <c r="I232" s="515"/>
      <c r="J232" s="515"/>
      <c r="K232" s="515"/>
      <c r="L232" s="515"/>
      <c r="M232" s="515"/>
      <c r="N232" s="515"/>
      <c r="O232" s="515"/>
      <c r="P232" s="515"/>
      <c r="Q232" s="515"/>
      <c r="R232" s="515"/>
      <c r="S232" s="515"/>
      <c r="T232" s="515"/>
      <c r="U232" s="515"/>
      <c r="V232" s="515"/>
      <c r="W232" s="515"/>
      <c r="X232" s="515"/>
      <c r="Y232" s="515"/>
      <c r="Z232" s="515"/>
      <c r="AA232" s="515"/>
      <c r="AB232" s="515"/>
      <c r="AC232" s="515"/>
      <c r="AD232" s="515"/>
      <c r="AE232" s="515"/>
      <c r="AF232" s="515"/>
      <c r="AG232" s="515"/>
      <c r="AH232" s="515"/>
      <c r="AI232" s="515"/>
      <c r="AJ232" s="515"/>
      <c r="AK232" s="515"/>
    </row>
    <row r="233" spans="1:37">
      <c r="A233" s="515"/>
      <c r="B233" s="515"/>
      <c r="C233" s="515"/>
      <c r="D233" s="515"/>
      <c r="E233" s="515"/>
      <c r="F233" s="515"/>
      <c r="G233" s="515"/>
      <c r="H233" s="515"/>
      <c r="I233" s="515"/>
      <c r="J233" s="515"/>
      <c r="K233" s="515"/>
      <c r="L233" s="515"/>
      <c r="M233" s="515"/>
      <c r="N233" s="515"/>
      <c r="O233" s="515"/>
      <c r="P233" s="515"/>
      <c r="Q233" s="515"/>
      <c r="R233" s="515"/>
      <c r="S233" s="515"/>
      <c r="T233" s="515"/>
      <c r="U233" s="515"/>
      <c r="V233" s="515"/>
      <c r="W233" s="515"/>
      <c r="X233" s="515"/>
      <c r="Y233" s="515"/>
      <c r="Z233" s="515"/>
      <c r="AA233" s="515"/>
      <c r="AB233" s="515"/>
      <c r="AC233" s="515"/>
      <c r="AD233" s="515"/>
      <c r="AE233" s="515"/>
      <c r="AF233" s="515"/>
      <c r="AG233" s="515"/>
      <c r="AH233" s="515"/>
      <c r="AI233" s="515"/>
      <c r="AJ233" s="515"/>
      <c r="AK233" s="515"/>
    </row>
    <row r="234" spans="1:37">
      <c r="A234" s="515"/>
      <c r="B234" s="515"/>
      <c r="C234" s="515"/>
      <c r="D234" s="515"/>
      <c r="E234" s="515"/>
      <c r="F234" s="515"/>
      <c r="G234" s="515"/>
      <c r="H234" s="515"/>
      <c r="I234" s="515"/>
      <c r="J234" s="515"/>
      <c r="K234" s="515"/>
      <c r="L234" s="515"/>
      <c r="M234" s="515"/>
      <c r="N234" s="515"/>
      <c r="O234" s="515"/>
      <c r="P234" s="515"/>
      <c r="Q234" s="515"/>
      <c r="R234" s="515"/>
      <c r="S234" s="515"/>
      <c r="T234" s="515"/>
      <c r="U234" s="515"/>
      <c r="V234" s="515"/>
      <c r="W234" s="515"/>
      <c r="X234" s="515"/>
      <c r="Y234" s="515"/>
      <c r="Z234" s="515"/>
      <c r="AA234" s="515"/>
      <c r="AB234" s="515"/>
      <c r="AC234" s="515"/>
      <c r="AD234" s="515"/>
      <c r="AE234" s="515"/>
      <c r="AF234" s="515"/>
      <c r="AG234" s="515"/>
      <c r="AH234" s="515"/>
      <c r="AI234" s="515"/>
      <c r="AJ234" s="515"/>
      <c r="AK234" s="515"/>
    </row>
    <row r="235" spans="1:37">
      <c r="A235" s="515"/>
      <c r="B235" s="515"/>
      <c r="C235" s="515"/>
      <c r="D235" s="515"/>
      <c r="E235" s="515"/>
      <c r="F235" s="515"/>
      <c r="G235" s="515"/>
      <c r="H235" s="515"/>
      <c r="I235" s="515"/>
      <c r="J235" s="515"/>
      <c r="K235" s="515"/>
      <c r="L235" s="515"/>
      <c r="M235" s="515"/>
      <c r="N235" s="515"/>
      <c r="O235" s="515"/>
      <c r="P235" s="515"/>
      <c r="Q235" s="515"/>
      <c r="R235" s="515"/>
      <c r="S235" s="515"/>
      <c r="T235" s="515"/>
      <c r="U235" s="515"/>
      <c r="V235" s="515"/>
      <c r="W235" s="515"/>
      <c r="X235" s="515"/>
      <c r="Y235" s="515"/>
      <c r="Z235" s="515"/>
      <c r="AA235" s="515"/>
      <c r="AB235" s="515"/>
      <c r="AC235" s="515"/>
      <c r="AD235" s="515"/>
      <c r="AE235" s="515"/>
      <c r="AF235" s="515"/>
      <c r="AG235" s="515"/>
      <c r="AH235" s="515"/>
      <c r="AI235" s="515"/>
      <c r="AJ235" s="515"/>
      <c r="AK235" s="515"/>
    </row>
    <row r="236" spans="1:37">
      <c r="A236" s="515"/>
      <c r="B236" s="515"/>
      <c r="C236" s="515"/>
      <c r="D236" s="515"/>
      <c r="E236" s="515"/>
      <c r="F236" s="515"/>
      <c r="G236" s="515"/>
      <c r="H236" s="515"/>
      <c r="I236" s="515"/>
      <c r="J236" s="515"/>
      <c r="K236" s="515"/>
      <c r="L236" s="515"/>
      <c r="M236" s="515"/>
      <c r="N236" s="515"/>
      <c r="O236" s="515"/>
      <c r="P236" s="515"/>
      <c r="Q236" s="515"/>
      <c r="R236" s="515"/>
      <c r="S236" s="515"/>
      <c r="T236" s="515"/>
      <c r="U236" s="515"/>
      <c r="V236" s="515"/>
      <c r="W236" s="515"/>
      <c r="X236" s="515"/>
      <c r="Y236" s="515"/>
      <c r="Z236" s="515"/>
      <c r="AA236" s="515"/>
      <c r="AB236" s="515"/>
      <c r="AC236" s="515"/>
      <c r="AD236" s="515"/>
      <c r="AE236" s="515"/>
      <c r="AF236" s="515"/>
      <c r="AG236" s="515"/>
      <c r="AH236" s="515"/>
      <c r="AI236" s="515"/>
      <c r="AJ236" s="515"/>
      <c r="AK236" s="515"/>
    </row>
    <row r="237" spans="1:37">
      <c r="A237" s="515"/>
      <c r="B237" s="515"/>
      <c r="C237" s="515"/>
      <c r="D237" s="515"/>
      <c r="E237" s="515"/>
      <c r="F237" s="515"/>
      <c r="G237" s="515"/>
      <c r="H237" s="515"/>
      <c r="I237" s="515"/>
      <c r="J237" s="515"/>
      <c r="K237" s="515"/>
      <c r="L237" s="515"/>
      <c r="M237" s="515"/>
      <c r="N237" s="515"/>
      <c r="O237" s="515"/>
      <c r="P237" s="515"/>
      <c r="Q237" s="515"/>
      <c r="R237" s="515"/>
      <c r="S237" s="515"/>
      <c r="T237" s="515"/>
      <c r="U237" s="515"/>
      <c r="V237" s="515"/>
      <c r="W237" s="515"/>
      <c r="X237" s="515"/>
      <c r="Y237" s="515"/>
      <c r="Z237" s="515"/>
      <c r="AA237" s="515"/>
      <c r="AB237" s="515"/>
      <c r="AC237" s="515"/>
      <c r="AD237" s="515"/>
      <c r="AE237" s="515"/>
      <c r="AF237" s="515"/>
      <c r="AG237" s="515"/>
      <c r="AH237" s="515"/>
      <c r="AI237" s="515"/>
      <c r="AJ237" s="515"/>
      <c r="AK237" s="515"/>
    </row>
    <row r="238" spans="1:37">
      <c r="A238" s="515"/>
      <c r="B238" s="515"/>
      <c r="C238" s="515"/>
      <c r="D238" s="515"/>
      <c r="E238" s="515"/>
      <c r="F238" s="515"/>
      <c r="G238" s="515"/>
      <c r="H238" s="515"/>
      <c r="I238" s="515"/>
      <c r="J238" s="515"/>
      <c r="K238" s="515"/>
      <c r="L238" s="515"/>
      <c r="M238" s="515"/>
      <c r="N238" s="515"/>
      <c r="O238" s="515"/>
      <c r="P238" s="515"/>
      <c r="Q238" s="515"/>
      <c r="R238" s="515"/>
      <c r="S238" s="515"/>
      <c r="T238" s="515"/>
      <c r="U238" s="515"/>
      <c r="V238" s="515"/>
      <c r="W238" s="515"/>
      <c r="X238" s="515"/>
      <c r="Y238" s="515"/>
      <c r="Z238" s="515"/>
      <c r="AA238" s="515"/>
      <c r="AB238" s="515"/>
      <c r="AC238" s="515"/>
      <c r="AD238" s="515"/>
      <c r="AE238" s="515"/>
      <c r="AF238" s="515"/>
      <c r="AG238" s="515"/>
      <c r="AH238" s="515"/>
      <c r="AI238" s="515"/>
      <c r="AJ238" s="515"/>
      <c r="AK238" s="515"/>
    </row>
    <row r="239" spans="1:37">
      <c r="A239" s="515"/>
      <c r="B239" s="515"/>
      <c r="C239" s="515"/>
      <c r="D239" s="515"/>
      <c r="E239" s="515"/>
      <c r="F239" s="515"/>
      <c r="G239" s="515"/>
      <c r="H239" s="515"/>
      <c r="I239" s="515"/>
      <c r="J239" s="515"/>
      <c r="K239" s="515"/>
      <c r="L239" s="515"/>
      <c r="M239" s="515"/>
      <c r="N239" s="515"/>
      <c r="O239" s="515"/>
      <c r="P239" s="515"/>
      <c r="Q239" s="515"/>
      <c r="R239" s="515"/>
      <c r="S239" s="515"/>
      <c r="T239" s="515"/>
      <c r="U239" s="515"/>
      <c r="V239" s="515"/>
      <c r="W239" s="515"/>
      <c r="X239" s="515"/>
      <c r="Y239" s="515"/>
      <c r="Z239" s="515"/>
      <c r="AA239" s="515"/>
      <c r="AB239" s="515"/>
      <c r="AC239" s="515"/>
      <c r="AD239" s="515"/>
      <c r="AE239" s="515"/>
      <c r="AF239" s="515"/>
      <c r="AG239" s="515"/>
      <c r="AH239" s="515"/>
      <c r="AI239" s="515"/>
      <c r="AJ239" s="515"/>
      <c r="AK239" s="515"/>
    </row>
    <row r="240" spans="1:37">
      <c r="A240" s="515"/>
      <c r="B240" s="515"/>
      <c r="C240" s="515"/>
      <c r="D240" s="515"/>
      <c r="E240" s="515"/>
      <c r="F240" s="515"/>
      <c r="G240" s="515"/>
      <c r="H240" s="515"/>
      <c r="I240" s="515"/>
      <c r="J240" s="515"/>
      <c r="K240" s="515"/>
      <c r="L240" s="515"/>
      <c r="M240" s="515"/>
      <c r="N240" s="515"/>
      <c r="O240" s="515"/>
      <c r="P240" s="515"/>
      <c r="Q240" s="515"/>
      <c r="R240" s="515"/>
      <c r="S240" s="515"/>
      <c r="T240" s="515"/>
      <c r="U240" s="515"/>
      <c r="V240" s="515"/>
      <c r="W240" s="515"/>
      <c r="X240" s="515"/>
      <c r="Y240" s="515"/>
      <c r="Z240" s="515"/>
      <c r="AA240" s="515"/>
      <c r="AB240" s="515"/>
      <c r="AC240" s="515"/>
      <c r="AD240" s="515"/>
      <c r="AE240" s="515"/>
      <c r="AF240" s="515"/>
      <c r="AG240" s="515"/>
      <c r="AH240" s="515"/>
      <c r="AI240" s="515"/>
      <c r="AJ240" s="515"/>
      <c r="AK240" s="515"/>
    </row>
    <row r="241" spans="1:37">
      <c r="A241" s="515"/>
      <c r="B241" s="515"/>
      <c r="C241" s="515"/>
      <c r="D241" s="515"/>
      <c r="E241" s="515"/>
      <c r="F241" s="515"/>
      <c r="G241" s="515"/>
      <c r="H241" s="515"/>
      <c r="I241" s="515"/>
      <c r="J241" s="515"/>
      <c r="K241" s="515"/>
      <c r="L241" s="515"/>
      <c r="M241" s="515"/>
      <c r="N241" s="515"/>
      <c r="O241" s="515"/>
      <c r="P241" s="515"/>
      <c r="Q241" s="515"/>
      <c r="R241" s="515"/>
      <c r="S241" s="515"/>
      <c r="T241" s="515"/>
      <c r="U241" s="515"/>
      <c r="V241" s="515"/>
      <c r="W241" s="515"/>
      <c r="X241" s="515"/>
      <c r="Y241" s="515"/>
      <c r="Z241" s="515"/>
      <c r="AA241" s="515"/>
      <c r="AB241" s="515"/>
      <c r="AC241" s="515"/>
      <c r="AD241" s="515"/>
      <c r="AE241" s="515"/>
      <c r="AF241" s="515"/>
      <c r="AG241" s="515"/>
      <c r="AH241" s="515"/>
      <c r="AI241" s="515"/>
      <c r="AJ241" s="515"/>
      <c r="AK241" s="515"/>
    </row>
    <row r="242" spans="1:37">
      <c r="A242" s="515"/>
      <c r="B242" s="515"/>
      <c r="C242" s="515"/>
      <c r="D242" s="515"/>
      <c r="E242" s="515"/>
      <c r="F242" s="515"/>
      <c r="G242" s="515"/>
      <c r="H242" s="515"/>
      <c r="I242" s="515"/>
      <c r="J242" s="515"/>
      <c r="K242" s="515"/>
      <c r="L242" s="515"/>
      <c r="M242" s="515"/>
      <c r="N242" s="515"/>
      <c r="O242" s="515"/>
      <c r="P242" s="515"/>
      <c r="Q242" s="515"/>
      <c r="R242" s="515"/>
      <c r="S242" s="515"/>
      <c r="T242" s="515"/>
      <c r="U242" s="515"/>
      <c r="V242" s="515"/>
      <c r="W242" s="515"/>
      <c r="X242" s="515"/>
      <c r="Y242" s="515"/>
      <c r="Z242" s="515"/>
      <c r="AA242" s="515"/>
      <c r="AB242" s="515"/>
      <c r="AC242" s="515"/>
      <c r="AD242" s="515"/>
      <c r="AE242" s="515"/>
      <c r="AF242" s="515"/>
      <c r="AG242" s="515"/>
      <c r="AH242" s="515"/>
      <c r="AI242" s="515"/>
      <c r="AJ242" s="515"/>
      <c r="AK242" s="515"/>
    </row>
    <row r="243" spans="1:37">
      <c r="A243" s="515"/>
      <c r="B243" s="515"/>
      <c r="C243" s="515"/>
      <c r="D243" s="515"/>
      <c r="E243" s="515"/>
      <c r="F243" s="515"/>
      <c r="G243" s="515"/>
      <c r="H243" s="515"/>
      <c r="I243" s="515"/>
      <c r="J243" s="515"/>
      <c r="K243" s="515"/>
      <c r="L243" s="515"/>
      <c r="M243" s="515"/>
      <c r="N243" s="515"/>
      <c r="O243" s="515"/>
      <c r="P243" s="515"/>
      <c r="Q243" s="515"/>
      <c r="R243" s="515"/>
      <c r="S243" s="515"/>
      <c r="T243" s="515"/>
      <c r="U243" s="515"/>
      <c r="V243" s="515"/>
      <c r="W243" s="515"/>
      <c r="X243" s="515"/>
      <c r="Y243" s="515"/>
      <c r="Z243" s="515"/>
      <c r="AA243" s="515"/>
      <c r="AB243" s="515"/>
      <c r="AC243" s="515"/>
      <c r="AD243" s="515"/>
      <c r="AE243" s="515"/>
      <c r="AF243" s="515"/>
      <c r="AG243" s="515"/>
      <c r="AH243" s="515"/>
      <c r="AI243" s="515"/>
      <c r="AJ243" s="515"/>
      <c r="AK243" s="515"/>
    </row>
    <row r="244" spans="1:37">
      <c r="A244" s="515"/>
      <c r="B244" s="515"/>
      <c r="C244" s="515"/>
      <c r="D244" s="515"/>
      <c r="E244" s="515"/>
      <c r="F244" s="515"/>
      <c r="G244" s="515"/>
      <c r="H244" s="515"/>
      <c r="I244" s="515"/>
      <c r="J244" s="515"/>
      <c r="K244" s="515"/>
      <c r="L244" s="515"/>
      <c r="M244" s="515"/>
      <c r="N244" s="515"/>
      <c r="O244" s="515"/>
      <c r="P244" s="515"/>
      <c r="Q244" s="515"/>
      <c r="R244" s="515"/>
      <c r="S244" s="515"/>
      <c r="T244" s="515"/>
      <c r="U244" s="515"/>
      <c r="V244" s="515"/>
      <c r="W244" s="515"/>
      <c r="X244" s="515"/>
      <c r="Y244" s="515"/>
      <c r="Z244" s="515"/>
      <c r="AA244" s="515"/>
      <c r="AB244" s="515"/>
      <c r="AC244" s="515"/>
      <c r="AD244" s="515"/>
      <c r="AE244" s="515"/>
      <c r="AF244" s="515"/>
      <c r="AG244" s="515"/>
      <c r="AH244" s="515"/>
      <c r="AI244" s="515"/>
      <c r="AJ244" s="515"/>
      <c r="AK244" s="515"/>
    </row>
    <row r="245" spans="1:37">
      <c r="A245" s="515"/>
      <c r="B245" s="515"/>
      <c r="C245" s="515"/>
      <c r="D245" s="515"/>
      <c r="E245" s="515"/>
      <c r="F245" s="515"/>
      <c r="G245" s="515"/>
      <c r="H245" s="515"/>
      <c r="I245" s="515"/>
      <c r="J245" s="515"/>
      <c r="K245" s="515"/>
      <c r="L245" s="515"/>
      <c r="M245" s="515"/>
      <c r="N245" s="515"/>
      <c r="O245" s="515"/>
      <c r="P245" s="515"/>
      <c r="Q245" s="515"/>
      <c r="R245" s="515"/>
      <c r="S245" s="515"/>
      <c r="T245" s="515"/>
      <c r="U245" s="515"/>
      <c r="V245" s="515"/>
      <c r="W245" s="515"/>
      <c r="X245" s="515"/>
      <c r="Y245" s="515"/>
      <c r="Z245" s="515"/>
      <c r="AA245" s="515"/>
      <c r="AB245" s="515"/>
      <c r="AC245" s="515"/>
      <c r="AD245" s="515"/>
      <c r="AE245" s="515"/>
      <c r="AF245" s="515"/>
      <c r="AG245" s="515"/>
      <c r="AH245" s="515"/>
      <c r="AI245" s="515"/>
      <c r="AJ245" s="515"/>
      <c r="AK245" s="515"/>
    </row>
    <row r="246" spans="1:37">
      <c r="A246" s="515"/>
      <c r="B246" s="515"/>
      <c r="C246" s="515"/>
      <c r="D246" s="515"/>
      <c r="E246" s="515"/>
      <c r="F246" s="515"/>
      <c r="G246" s="515"/>
      <c r="H246" s="515"/>
      <c r="I246" s="515"/>
      <c r="J246" s="515"/>
      <c r="K246" s="515"/>
      <c r="L246" s="515"/>
      <c r="M246" s="515"/>
      <c r="N246" s="515"/>
      <c r="O246" s="515"/>
      <c r="P246" s="515"/>
      <c r="Q246" s="515"/>
      <c r="R246" s="515"/>
      <c r="S246" s="515"/>
      <c r="T246" s="515"/>
      <c r="U246" s="515"/>
      <c r="V246" s="515"/>
      <c r="W246" s="515"/>
      <c r="X246" s="515"/>
      <c r="Y246" s="515"/>
      <c r="Z246" s="515"/>
      <c r="AA246" s="515"/>
      <c r="AB246" s="515"/>
      <c r="AC246" s="515"/>
      <c r="AD246" s="515"/>
      <c r="AE246" s="515"/>
      <c r="AF246" s="515"/>
      <c r="AG246" s="515"/>
      <c r="AH246" s="515"/>
      <c r="AI246" s="515"/>
      <c r="AJ246" s="515"/>
      <c r="AK246" s="515"/>
    </row>
    <row r="247" spans="1:37">
      <c r="A247" s="515"/>
      <c r="B247" s="515"/>
      <c r="C247" s="515"/>
      <c r="D247" s="515"/>
      <c r="E247" s="515"/>
      <c r="F247" s="515"/>
      <c r="G247" s="515"/>
      <c r="H247" s="515"/>
      <c r="I247" s="515"/>
      <c r="J247" s="515"/>
      <c r="K247" s="515"/>
      <c r="L247" s="515"/>
      <c r="M247" s="515"/>
      <c r="N247" s="515"/>
      <c r="O247" s="515"/>
      <c r="P247" s="515"/>
      <c r="Q247" s="515"/>
      <c r="R247" s="515"/>
      <c r="S247" s="515"/>
      <c r="T247" s="515"/>
      <c r="U247" s="515"/>
      <c r="V247" s="515"/>
      <c r="W247" s="515"/>
      <c r="X247" s="515"/>
      <c r="Y247" s="515"/>
      <c r="Z247" s="515"/>
      <c r="AA247" s="515"/>
      <c r="AB247" s="515"/>
      <c r="AC247" s="515"/>
      <c r="AD247" s="515"/>
      <c r="AE247" s="515"/>
      <c r="AF247" s="515"/>
      <c r="AG247" s="515"/>
      <c r="AH247" s="515"/>
      <c r="AI247" s="515"/>
      <c r="AJ247" s="515"/>
      <c r="AK247" s="515"/>
    </row>
    <row r="248" spans="1:37">
      <c r="A248" s="515"/>
      <c r="B248" s="515"/>
      <c r="C248" s="515"/>
      <c r="D248" s="515"/>
      <c r="E248" s="515"/>
      <c r="F248" s="515"/>
      <c r="G248" s="515"/>
      <c r="H248" s="515"/>
      <c r="I248" s="515"/>
      <c r="J248" s="515"/>
      <c r="K248" s="515"/>
      <c r="L248" s="515"/>
      <c r="M248" s="515"/>
      <c r="N248" s="515"/>
      <c r="O248" s="515"/>
      <c r="P248" s="515"/>
      <c r="Q248" s="515"/>
      <c r="R248" s="515"/>
      <c r="S248" s="515"/>
      <c r="T248" s="515"/>
      <c r="U248" s="515"/>
      <c r="V248" s="515"/>
      <c r="W248" s="515"/>
      <c r="X248" s="515"/>
      <c r="Y248" s="515"/>
      <c r="Z248" s="515"/>
      <c r="AA248" s="515"/>
      <c r="AB248" s="515"/>
      <c r="AC248" s="515"/>
      <c r="AD248" s="515"/>
      <c r="AE248" s="515"/>
      <c r="AF248" s="515"/>
      <c r="AG248" s="515"/>
      <c r="AH248" s="515"/>
      <c r="AI248" s="515"/>
      <c r="AJ248" s="515"/>
      <c r="AK248" s="515"/>
    </row>
    <row r="249" spans="1:37">
      <c r="A249" s="515"/>
      <c r="B249" s="515"/>
      <c r="C249" s="515"/>
      <c r="D249" s="515"/>
      <c r="E249" s="515"/>
      <c r="F249" s="515"/>
      <c r="G249" s="515"/>
      <c r="H249" s="515"/>
      <c r="I249" s="515"/>
      <c r="J249" s="515"/>
      <c r="K249" s="515"/>
      <c r="L249" s="515"/>
      <c r="M249" s="515"/>
      <c r="N249" s="515"/>
      <c r="O249" s="515"/>
      <c r="P249" s="515"/>
      <c r="Q249" s="515"/>
      <c r="R249" s="515"/>
      <c r="S249" s="515"/>
      <c r="T249" s="515"/>
      <c r="U249" s="515"/>
      <c r="V249" s="515"/>
      <c r="W249" s="515"/>
      <c r="X249" s="515"/>
      <c r="Y249" s="515"/>
      <c r="Z249" s="515"/>
      <c r="AA249" s="515"/>
      <c r="AB249" s="515"/>
      <c r="AC249" s="515"/>
      <c r="AD249" s="515"/>
      <c r="AE249" s="515"/>
      <c r="AF249" s="515"/>
      <c r="AG249" s="515"/>
      <c r="AH249" s="515"/>
      <c r="AI249" s="515"/>
      <c r="AJ249" s="515"/>
      <c r="AK249" s="515"/>
    </row>
    <row r="250" spans="1:37">
      <c r="A250" s="515"/>
      <c r="B250" s="515"/>
      <c r="C250" s="515"/>
      <c r="D250" s="515"/>
      <c r="E250" s="515"/>
      <c r="F250" s="515"/>
      <c r="G250" s="515"/>
      <c r="H250" s="515"/>
      <c r="I250" s="515"/>
      <c r="J250" s="515"/>
      <c r="K250" s="515"/>
      <c r="L250" s="515"/>
      <c r="M250" s="515"/>
      <c r="N250" s="515"/>
      <c r="O250" s="515"/>
      <c r="P250" s="515"/>
      <c r="Q250" s="515"/>
      <c r="R250" s="515"/>
      <c r="S250" s="515"/>
      <c r="T250" s="515"/>
      <c r="U250" s="515"/>
      <c r="V250" s="515"/>
      <c r="W250" s="515"/>
      <c r="X250" s="515"/>
      <c r="Y250" s="515"/>
      <c r="Z250" s="515"/>
      <c r="AA250" s="515"/>
      <c r="AB250" s="515"/>
      <c r="AC250" s="515"/>
      <c r="AD250" s="515"/>
      <c r="AE250" s="515"/>
      <c r="AF250" s="515"/>
      <c r="AG250" s="515"/>
      <c r="AH250" s="515"/>
      <c r="AI250" s="515"/>
      <c r="AJ250" s="515"/>
      <c r="AK250" s="515"/>
    </row>
    <row r="251" spans="1:37">
      <c r="A251" s="515"/>
      <c r="B251" s="515"/>
      <c r="C251" s="515"/>
      <c r="D251" s="515"/>
      <c r="E251" s="515"/>
      <c r="F251" s="515"/>
      <c r="G251" s="515"/>
      <c r="H251" s="515"/>
      <c r="I251" s="515"/>
      <c r="J251" s="515"/>
      <c r="K251" s="515"/>
      <c r="L251" s="515"/>
      <c r="M251" s="515"/>
      <c r="N251" s="515"/>
      <c r="O251" s="515"/>
      <c r="P251" s="515"/>
      <c r="Q251" s="515"/>
      <c r="R251" s="515"/>
      <c r="S251" s="515"/>
      <c r="T251" s="515"/>
      <c r="U251" s="515"/>
      <c r="V251" s="515"/>
      <c r="W251" s="515"/>
      <c r="X251" s="515"/>
      <c r="Y251" s="515"/>
      <c r="Z251" s="515"/>
      <c r="AA251" s="515"/>
      <c r="AB251" s="515"/>
      <c r="AC251" s="515"/>
      <c r="AD251" s="515"/>
      <c r="AE251" s="515"/>
      <c r="AF251" s="515"/>
      <c r="AG251" s="515"/>
      <c r="AH251" s="515"/>
      <c r="AI251" s="515"/>
      <c r="AJ251" s="515"/>
      <c r="AK251" s="515"/>
    </row>
    <row r="252" spans="1:37">
      <c r="A252" s="515"/>
      <c r="B252" s="515"/>
      <c r="C252" s="515"/>
      <c r="D252" s="515"/>
      <c r="E252" s="515"/>
      <c r="F252" s="515"/>
      <c r="G252" s="515"/>
      <c r="H252" s="515"/>
      <c r="I252" s="515"/>
      <c r="J252" s="515"/>
      <c r="K252" s="515"/>
      <c r="L252" s="515"/>
      <c r="M252" s="515"/>
      <c r="N252" s="515"/>
      <c r="O252" s="515"/>
      <c r="P252" s="515"/>
      <c r="Q252" s="515"/>
      <c r="R252" s="515"/>
      <c r="S252" s="515"/>
      <c r="T252" s="515"/>
      <c r="U252" s="515"/>
      <c r="V252" s="515"/>
      <c r="W252" s="515"/>
      <c r="X252" s="515"/>
      <c r="Y252" s="515"/>
      <c r="Z252" s="515"/>
      <c r="AA252" s="515"/>
      <c r="AB252" s="515"/>
      <c r="AC252" s="515"/>
      <c r="AD252" s="515"/>
      <c r="AE252" s="515"/>
      <c r="AF252" s="515"/>
      <c r="AG252" s="515"/>
      <c r="AH252" s="515"/>
      <c r="AI252" s="515"/>
      <c r="AJ252" s="515"/>
      <c r="AK252" s="515"/>
    </row>
    <row r="253" spans="1:37">
      <c r="A253" s="515"/>
      <c r="B253" s="515"/>
      <c r="C253" s="515"/>
      <c r="D253" s="515"/>
      <c r="E253" s="515"/>
      <c r="F253" s="515"/>
      <c r="G253" s="515"/>
      <c r="H253" s="515"/>
      <c r="I253" s="515"/>
      <c r="J253" s="515"/>
      <c r="K253" s="515"/>
      <c r="L253" s="515"/>
      <c r="M253" s="515"/>
      <c r="N253" s="515"/>
      <c r="O253" s="515"/>
      <c r="P253" s="515"/>
      <c r="Q253" s="515"/>
      <c r="R253" s="515"/>
      <c r="S253" s="515"/>
      <c r="T253" s="515"/>
      <c r="U253" s="515"/>
      <c r="V253" s="515"/>
      <c r="W253" s="515"/>
      <c r="X253" s="515"/>
      <c r="Y253" s="515"/>
      <c r="Z253" s="515"/>
      <c r="AA253" s="515"/>
      <c r="AB253" s="515"/>
      <c r="AC253" s="515"/>
      <c r="AD253" s="515"/>
      <c r="AE253" s="515"/>
      <c r="AF253" s="515"/>
      <c r="AG253" s="515"/>
      <c r="AH253" s="515"/>
      <c r="AI253" s="515"/>
      <c r="AJ253" s="515"/>
      <c r="AK253" s="515"/>
    </row>
    <row r="254" spans="1:37">
      <c r="A254" s="515"/>
      <c r="B254" s="515"/>
      <c r="C254" s="515"/>
      <c r="D254" s="515"/>
      <c r="E254" s="515"/>
      <c r="F254" s="515"/>
      <c r="G254" s="515"/>
      <c r="H254" s="515"/>
      <c r="I254" s="515"/>
      <c r="J254" s="515"/>
      <c r="K254" s="515"/>
      <c r="L254" s="515"/>
      <c r="M254" s="515"/>
      <c r="N254" s="515"/>
      <c r="O254" s="515"/>
      <c r="P254" s="515"/>
      <c r="Q254" s="515"/>
      <c r="R254" s="515"/>
      <c r="S254" s="515"/>
      <c r="T254" s="515"/>
      <c r="U254" s="515"/>
      <c r="V254" s="515"/>
      <c r="W254" s="515"/>
      <c r="X254" s="515"/>
      <c r="Y254" s="515"/>
      <c r="Z254" s="515"/>
      <c r="AA254" s="515"/>
      <c r="AB254" s="515"/>
      <c r="AC254" s="515"/>
      <c r="AD254" s="515"/>
      <c r="AE254" s="515"/>
      <c r="AF254" s="515"/>
      <c r="AG254" s="515"/>
      <c r="AH254" s="515"/>
      <c r="AI254" s="515"/>
      <c r="AJ254" s="515"/>
      <c r="AK254" s="515"/>
    </row>
    <row r="255" spans="1:37">
      <c r="A255" s="515"/>
      <c r="B255" s="515"/>
      <c r="C255" s="515"/>
      <c r="D255" s="515"/>
      <c r="E255" s="515"/>
      <c r="F255" s="515"/>
      <c r="G255" s="515"/>
      <c r="H255" s="515"/>
      <c r="I255" s="515"/>
      <c r="J255" s="515"/>
      <c r="K255" s="515"/>
      <c r="L255" s="515"/>
      <c r="M255" s="515"/>
      <c r="N255" s="515"/>
      <c r="O255" s="515"/>
      <c r="P255" s="515"/>
      <c r="Q255" s="515"/>
      <c r="R255" s="515"/>
      <c r="S255" s="515"/>
      <c r="T255" s="515"/>
      <c r="U255" s="515"/>
      <c r="V255" s="515"/>
      <c r="W255" s="515"/>
      <c r="X255" s="515"/>
      <c r="Y255" s="515"/>
      <c r="Z255" s="515"/>
      <c r="AA255" s="515"/>
      <c r="AB255" s="515"/>
      <c r="AC255" s="515"/>
      <c r="AD255" s="515"/>
      <c r="AE255" s="515"/>
      <c r="AF255" s="515"/>
      <c r="AG255" s="515"/>
      <c r="AH255" s="515"/>
      <c r="AI255" s="515"/>
      <c r="AJ255" s="515"/>
      <c r="AK255" s="515"/>
    </row>
    <row r="256" spans="1:37">
      <c r="A256" s="515"/>
      <c r="B256" s="515"/>
      <c r="C256" s="515"/>
      <c r="D256" s="515"/>
      <c r="E256" s="515"/>
      <c r="F256" s="515"/>
      <c r="G256" s="515"/>
      <c r="H256" s="515"/>
      <c r="I256" s="515"/>
      <c r="J256" s="515"/>
      <c r="K256" s="515"/>
      <c r="L256" s="515"/>
      <c r="M256" s="515"/>
      <c r="N256" s="515"/>
      <c r="O256" s="515"/>
      <c r="P256" s="515"/>
      <c r="Q256" s="515"/>
      <c r="R256" s="515"/>
      <c r="S256" s="515"/>
      <c r="T256" s="515"/>
      <c r="U256" s="515"/>
      <c r="V256" s="515"/>
      <c r="W256" s="515"/>
      <c r="X256" s="515"/>
      <c r="Y256" s="515"/>
      <c r="Z256" s="515"/>
      <c r="AA256" s="515"/>
      <c r="AB256" s="515"/>
      <c r="AC256" s="515"/>
      <c r="AD256" s="515"/>
      <c r="AE256" s="515"/>
      <c r="AF256" s="515"/>
      <c r="AG256" s="515"/>
      <c r="AH256" s="515"/>
      <c r="AI256" s="515"/>
      <c r="AJ256" s="515"/>
      <c r="AK256" s="515"/>
    </row>
    <row r="257" spans="1:37">
      <c r="A257" s="515"/>
      <c r="B257" s="515"/>
      <c r="C257" s="515"/>
      <c r="D257" s="515"/>
      <c r="E257" s="515"/>
      <c r="F257" s="515"/>
      <c r="G257" s="515"/>
      <c r="H257" s="515"/>
      <c r="I257" s="515"/>
      <c r="J257" s="515"/>
      <c r="K257" s="515"/>
      <c r="L257" s="515"/>
      <c r="M257" s="515"/>
      <c r="N257" s="515"/>
      <c r="O257" s="515"/>
      <c r="P257" s="515"/>
      <c r="Q257" s="515"/>
      <c r="R257" s="515"/>
      <c r="S257" s="515"/>
      <c r="T257" s="515"/>
      <c r="U257" s="515"/>
      <c r="V257" s="515"/>
      <c r="W257" s="515"/>
      <c r="X257" s="515"/>
      <c r="Y257" s="515"/>
      <c r="Z257" s="515"/>
      <c r="AA257" s="515"/>
      <c r="AB257" s="515"/>
      <c r="AC257" s="515"/>
      <c r="AD257" s="515"/>
      <c r="AE257" s="515"/>
      <c r="AF257" s="515"/>
      <c r="AG257" s="515"/>
      <c r="AH257" s="515"/>
      <c r="AI257" s="515"/>
      <c r="AJ257" s="515"/>
      <c r="AK257" s="515"/>
    </row>
    <row r="258" spans="1:37">
      <c r="A258" s="515"/>
      <c r="B258" s="515"/>
      <c r="C258" s="515"/>
      <c r="D258" s="515"/>
      <c r="E258" s="515"/>
      <c r="F258" s="515"/>
      <c r="G258" s="515"/>
      <c r="H258" s="515"/>
      <c r="I258" s="515"/>
      <c r="J258" s="515"/>
      <c r="K258" s="515"/>
      <c r="L258" s="515"/>
      <c r="M258" s="515"/>
      <c r="N258" s="515"/>
      <c r="O258" s="515"/>
      <c r="P258" s="515"/>
      <c r="Q258" s="515"/>
      <c r="R258" s="515"/>
      <c r="S258" s="515"/>
      <c r="T258" s="515"/>
      <c r="U258" s="515"/>
      <c r="V258" s="515"/>
      <c r="W258" s="515"/>
      <c r="X258" s="515"/>
      <c r="Y258" s="515"/>
      <c r="Z258" s="515"/>
      <c r="AA258" s="515"/>
      <c r="AB258" s="515"/>
      <c r="AC258" s="515"/>
      <c r="AD258" s="515"/>
      <c r="AE258" s="515"/>
      <c r="AF258" s="515"/>
      <c r="AG258" s="515"/>
      <c r="AH258" s="515"/>
      <c r="AI258" s="515"/>
      <c r="AJ258" s="515"/>
      <c r="AK258" s="515"/>
    </row>
    <row r="259" spans="1:37">
      <c r="A259" s="515"/>
      <c r="B259" s="515"/>
      <c r="C259" s="515"/>
      <c r="D259" s="515"/>
      <c r="E259" s="515"/>
      <c r="F259" s="515"/>
      <c r="G259" s="515"/>
      <c r="H259" s="515"/>
      <c r="I259" s="515"/>
      <c r="J259" s="515"/>
      <c r="K259" s="515"/>
      <c r="L259" s="515"/>
      <c r="M259" s="515"/>
      <c r="N259" s="515"/>
      <c r="O259" s="515"/>
      <c r="P259" s="515"/>
      <c r="Q259" s="515"/>
      <c r="R259" s="515"/>
      <c r="S259" s="515"/>
      <c r="T259" s="515"/>
      <c r="U259" s="515"/>
      <c r="V259" s="515"/>
      <c r="W259" s="515"/>
      <c r="X259" s="515"/>
      <c r="Y259" s="515"/>
      <c r="Z259" s="515"/>
      <c r="AA259" s="515"/>
      <c r="AB259" s="515"/>
      <c r="AC259" s="515"/>
      <c r="AD259" s="515"/>
      <c r="AE259" s="515"/>
      <c r="AF259" s="515"/>
      <c r="AG259" s="515"/>
      <c r="AH259" s="515"/>
      <c r="AI259" s="515"/>
      <c r="AJ259" s="515"/>
      <c r="AK259" s="515"/>
    </row>
    <row r="260" spans="1:37">
      <c r="A260" s="515"/>
      <c r="B260" s="515"/>
      <c r="C260" s="515"/>
      <c r="D260" s="515"/>
      <c r="E260" s="515"/>
      <c r="F260" s="515"/>
      <c r="G260" s="515"/>
      <c r="H260" s="515"/>
      <c r="I260" s="515"/>
      <c r="J260" s="515"/>
      <c r="K260" s="515"/>
      <c r="L260" s="515"/>
      <c r="M260" s="515"/>
      <c r="N260" s="515"/>
      <c r="O260" s="515"/>
      <c r="P260" s="515"/>
      <c r="Q260" s="515"/>
      <c r="R260" s="515"/>
      <c r="S260" s="515"/>
      <c r="T260" s="515"/>
      <c r="U260" s="515"/>
      <c r="V260" s="515"/>
      <c r="W260" s="515"/>
      <c r="X260" s="515"/>
      <c r="Y260" s="515"/>
      <c r="Z260" s="515"/>
      <c r="AA260" s="515"/>
      <c r="AB260" s="515"/>
      <c r="AC260" s="515"/>
      <c r="AD260" s="515"/>
      <c r="AE260" s="515"/>
      <c r="AF260" s="515"/>
      <c r="AG260" s="515"/>
      <c r="AH260" s="515"/>
      <c r="AI260" s="515"/>
      <c r="AJ260" s="515"/>
      <c r="AK260" s="515"/>
    </row>
    <row r="261" spans="1:37">
      <c r="A261" s="515"/>
      <c r="B261" s="515"/>
      <c r="C261" s="515"/>
      <c r="D261" s="515"/>
      <c r="E261" s="515"/>
      <c r="F261" s="515"/>
      <c r="G261" s="515"/>
      <c r="H261" s="515"/>
      <c r="I261" s="515"/>
      <c r="J261" s="515"/>
      <c r="K261" s="515"/>
      <c r="L261" s="515"/>
      <c r="M261" s="515"/>
      <c r="N261" s="515"/>
      <c r="O261" s="515"/>
      <c r="P261" s="515"/>
      <c r="Q261" s="515"/>
      <c r="R261" s="515"/>
      <c r="S261" s="515"/>
      <c r="T261" s="515"/>
      <c r="U261" s="515"/>
      <c r="V261" s="515"/>
      <c r="W261" s="515"/>
      <c r="X261" s="515"/>
      <c r="Y261" s="515"/>
      <c r="Z261" s="515"/>
      <c r="AA261" s="515"/>
      <c r="AB261" s="515"/>
      <c r="AC261" s="515"/>
      <c r="AD261" s="515"/>
      <c r="AE261" s="515"/>
      <c r="AF261" s="515"/>
      <c r="AG261" s="515"/>
      <c r="AH261" s="515"/>
      <c r="AI261" s="515"/>
      <c r="AJ261" s="515"/>
      <c r="AK261" s="515"/>
    </row>
    <row r="262" spans="1:37">
      <c r="A262" s="515"/>
      <c r="B262" s="515"/>
      <c r="C262" s="515"/>
      <c r="D262" s="515"/>
      <c r="E262" s="515"/>
      <c r="F262" s="515"/>
      <c r="G262" s="515"/>
      <c r="H262" s="515"/>
      <c r="I262" s="515"/>
      <c r="J262" s="515"/>
      <c r="K262" s="515"/>
      <c r="L262" s="515"/>
      <c r="M262" s="515"/>
      <c r="N262" s="515"/>
      <c r="O262" s="515"/>
      <c r="P262" s="515"/>
      <c r="Q262" s="515"/>
      <c r="R262" s="515"/>
      <c r="S262" s="515"/>
      <c r="T262" s="515"/>
      <c r="U262" s="515"/>
      <c r="V262" s="515"/>
      <c r="W262" s="515"/>
      <c r="X262" s="515"/>
      <c r="Y262" s="515"/>
      <c r="Z262" s="515"/>
      <c r="AA262" s="515"/>
      <c r="AB262" s="515"/>
      <c r="AC262" s="515"/>
      <c r="AD262" s="515"/>
      <c r="AE262" s="515"/>
      <c r="AF262" s="515"/>
      <c r="AG262" s="515"/>
      <c r="AH262" s="515"/>
      <c r="AI262" s="515"/>
      <c r="AJ262" s="515"/>
      <c r="AK262" s="515"/>
    </row>
    <row r="263" spans="1:37">
      <c r="A263" s="515"/>
      <c r="B263" s="515"/>
      <c r="C263" s="515"/>
      <c r="D263" s="515"/>
      <c r="E263" s="515"/>
      <c r="F263" s="515"/>
      <c r="G263" s="515"/>
      <c r="H263" s="515"/>
      <c r="I263" s="515"/>
      <c r="J263" s="515"/>
      <c r="K263" s="515"/>
      <c r="L263" s="515"/>
      <c r="M263" s="515"/>
      <c r="N263" s="515"/>
      <c r="O263" s="515"/>
      <c r="P263" s="515"/>
      <c r="Q263" s="515"/>
      <c r="R263" s="515"/>
      <c r="S263" s="515"/>
      <c r="T263" s="515"/>
      <c r="U263" s="515"/>
      <c r="V263" s="515"/>
      <c r="W263" s="515"/>
      <c r="X263" s="515"/>
      <c r="Y263" s="515"/>
      <c r="Z263" s="515"/>
      <c r="AA263" s="515"/>
      <c r="AB263" s="515"/>
      <c r="AC263" s="515"/>
      <c r="AD263" s="515"/>
      <c r="AE263" s="515"/>
      <c r="AF263" s="515"/>
      <c r="AG263" s="515"/>
      <c r="AH263" s="515"/>
      <c r="AI263" s="515"/>
      <c r="AJ263" s="515"/>
      <c r="AK263" s="515"/>
    </row>
    <row r="264" spans="1:37">
      <c r="A264" s="515"/>
      <c r="B264" s="515"/>
      <c r="C264" s="515"/>
      <c r="D264" s="515"/>
      <c r="E264" s="515"/>
      <c r="F264" s="515"/>
      <c r="G264" s="515"/>
      <c r="H264" s="515"/>
      <c r="I264" s="515"/>
      <c r="J264" s="515"/>
      <c r="K264" s="515"/>
      <c r="L264" s="515"/>
      <c r="M264" s="515"/>
      <c r="N264" s="515"/>
      <c r="O264" s="515"/>
      <c r="P264" s="515"/>
      <c r="Q264" s="515"/>
      <c r="R264" s="515"/>
      <c r="S264" s="515"/>
      <c r="T264" s="515"/>
      <c r="U264" s="515"/>
      <c r="V264" s="515"/>
      <c r="W264" s="515"/>
      <c r="X264" s="515"/>
      <c r="Y264" s="515"/>
      <c r="Z264" s="515"/>
      <c r="AA264" s="515"/>
      <c r="AB264" s="515"/>
      <c r="AC264" s="515"/>
      <c r="AD264" s="515"/>
      <c r="AE264" s="515"/>
      <c r="AF264" s="515"/>
      <c r="AG264" s="515"/>
      <c r="AH264" s="515"/>
      <c r="AI264" s="515"/>
      <c r="AJ264" s="515"/>
      <c r="AK264" s="515"/>
    </row>
    <row r="265" spans="1:37">
      <c r="A265" s="515"/>
      <c r="B265" s="515"/>
      <c r="C265" s="515"/>
      <c r="D265" s="515"/>
      <c r="E265" s="515"/>
      <c r="F265" s="515"/>
      <c r="G265" s="515"/>
      <c r="H265" s="515"/>
      <c r="I265" s="515"/>
      <c r="J265" s="515"/>
      <c r="K265" s="515"/>
      <c r="L265" s="515"/>
      <c r="M265" s="515"/>
      <c r="N265" s="515"/>
      <c r="O265" s="515"/>
      <c r="P265" s="515"/>
      <c r="Q265" s="515"/>
      <c r="R265" s="515"/>
      <c r="S265" s="515"/>
      <c r="T265" s="515"/>
      <c r="U265" s="515"/>
      <c r="V265" s="515"/>
      <c r="W265" s="515"/>
      <c r="X265" s="515"/>
      <c r="Y265" s="515"/>
      <c r="Z265" s="515"/>
      <c r="AA265" s="515"/>
      <c r="AB265" s="515"/>
      <c r="AC265" s="515"/>
      <c r="AD265" s="515"/>
      <c r="AE265" s="515"/>
      <c r="AF265" s="515"/>
      <c r="AG265" s="515"/>
      <c r="AH265" s="515"/>
      <c r="AI265" s="515"/>
      <c r="AJ265" s="515"/>
      <c r="AK265" s="515"/>
    </row>
    <row r="266" spans="1:37">
      <c r="A266" s="515"/>
      <c r="B266" s="515"/>
      <c r="C266" s="515"/>
      <c r="D266" s="515"/>
      <c r="E266" s="515"/>
      <c r="F266" s="515"/>
      <c r="G266" s="515"/>
      <c r="H266" s="515"/>
      <c r="I266" s="515"/>
      <c r="J266" s="515"/>
      <c r="K266" s="515"/>
      <c r="L266" s="515"/>
      <c r="M266" s="515"/>
      <c r="N266" s="515"/>
      <c r="O266" s="515"/>
      <c r="P266" s="515"/>
      <c r="Q266" s="515"/>
      <c r="R266" s="515"/>
      <c r="S266" s="515"/>
      <c r="T266" s="515"/>
      <c r="U266" s="515"/>
      <c r="V266" s="515"/>
      <c r="W266" s="515"/>
      <c r="X266" s="515"/>
      <c r="Y266" s="515"/>
      <c r="Z266" s="515"/>
      <c r="AA266" s="515"/>
      <c r="AB266" s="515"/>
      <c r="AC266" s="515"/>
      <c r="AD266" s="515"/>
      <c r="AE266" s="515"/>
      <c r="AF266" s="515"/>
      <c r="AG266" s="515"/>
      <c r="AH266" s="515"/>
      <c r="AI266" s="515"/>
      <c r="AJ266" s="515"/>
      <c r="AK266" s="515"/>
    </row>
    <row r="267" spans="1:37">
      <c r="A267" s="515"/>
      <c r="B267" s="515"/>
      <c r="C267" s="515"/>
      <c r="D267" s="515"/>
      <c r="E267" s="515"/>
      <c r="F267" s="515"/>
      <c r="G267" s="515"/>
      <c r="H267" s="515"/>
      <c r="I267" s="515"/>
      <c r="J267" s="515"/>
      <c r="K267" s="515"/>
      <c r="L267" s="515"/>
      <c r="M267" s="515"/>
      <c r="N267" s="515"/>
      <c r="O267" s="515"/>
      <c r="P267" s="515"/>
      <c r="Q267" s="515"/>
      <c r="R267" s="515"/>
      <c r="S267" s="515"/>
      <c r="T267" s="515"/>
      <c r="U267" s="515"/>
      <c r="V267" s="515"/>
      <c r="W267" s="515"/>
      <c r="X267" s="515"/>
      <c r="Y267" s="515"/>
      <c r="Z267" s="515"/>
      <c r="AA267" s="515"/>
      <c r="AB267" s="515"/>
      <c r="AC267" s="515"/>
      <c r="AD267" s="515"/>
      <c r="AE267" s="515"/>
      <c r="AF267" s="515"/>
      <c r="AG267" s="515"/>
      <c r="AH267" s="515"/>
      <c r="AI267" s="515"/>
      <c r="AJ267" s="515"/>
      <c r="AK267" s="515"/>
    </row>
    <row r="268" spans="1:37">
      <c r="A268" s="515"/>
      <c r="B268" s="515"/>
      <c r="C268" s="515"/>
      <c r="D268" s="515"/>
      <c r="E268" s="515"/>
      <c r="F268" s="515"/>
      <c r="G268" s="515"/>
      <c r="H268" s="515"/>
      <c r="I268" s="515"/>
      <c r="J268" s="515"/>
      <c r="K268" s="515"/>
      <c r="L268" s="515"/>
      <c r="M268" s="515"/>
      <c r="N268" s="515"/>
      <c r="O268" s="515"/>
      <c r="P268" s="515"/>
      <c r="Q268" s="515"/>
      <c r="R268" s="515"/>
      <c r="S268" s="515"/>
      <c r="T268" s="515"/>
      <c r="U268" s="515"/>
      <c r="V268" s="515"/>
      <c r="W268" s="515"/>
      <c r="X268" s="515"/>
      <c r="Y268" s="515"/>
      <c r="Z268" s="515"/>
      <c r="AA268" s="515"/>
      <c r="AB268" s="515"/>
      <c r="AC268" s="515"/>
      <c r="AD268" s="515"/>
      <c r="AE268" s="515"/>
      <c r="AF268" s="515"/>
      <c r="AG268" s="515"/>
      <c r="AH268" s="515"/>
      <c r="AI268" s="515"/>
      <c r="AJ268" s="515"/>
      <c r="AK268" s="515"/>
    </row>
    <row r="269" spans="1:37">
      <c r="A269" s="515"/>
      <c r="B269" s="515"/>
      <c r="C269" s="515"/>
      <c r="D269" s="515"/>
      <c r="E269" s="515"/>
      <c r="F269" s="515"/>
      <c r="G269" s="515"/>
      <c r="H269" s="515"/>
      <c r="I269" s="515"/>
      <c r="J269" s="515"/>
      <c r="K269" s="515"/>
      <c r="L269" s="515"/>
      <c r="M269" s="515"/>
      <c r="N269" s="515"/>
      <c r="O269" s="515"/>
      <c r="P269" s="515"/>
      <c r="Q269" s="515"/>
      <c r="R269" s="515"/>
      <c r="S269" s="515"/>
      <c r="T269" s="515"/>
      <c r="U269" s="515"/>
      <c r="V269" s="515"/>
      <c r="W269" s="515"/>
      <c r="X269" s="515"/>
      <c r="Y269" s="515"/>
      <c r="Z269" s="515"/>
      <c r="AA269" s="515"/>
      <c r="AB269" s="515"/>
      <c r="AC269" s="515"/>
      <c r="AD269" s="515"/>
      <c r="AE269" s="515"/>
      <c r="AF269" s="515"/>
      <c r="AG269" s="515"/>
      <c r="AH269" s="515"/>
      <c r="AI269" s="515"/>
      <c r="AJ269" s="515"/>
      <c r="AK269" s="515"/>
    </row>
    <row r="270" spans="1:37">
      <c r="A270" s="515"/>
      <c r="B270" s="515"/>
      <c r="C270" s="515"/>
      <c r="D270" s="515"/>
      <c r="E270" s="515"/>
      <c r="F270" s="515"/>
      <c r="G270" s="515"/>
      <c r="H270" s="515"/>
      <c r="I270" s="515"/>
      <c r="J270" s="515"/>
      <c r="K270" s="515"/>
      <c r="L270" s="515"/>
      <c r="M270" s="515"/>
      <c r="N270" s="515"/>
      <c r="O270" s="515"/>
      <c r="P270" s="515"/>
      <c r="Q270" s="515"/>
      <c r="R270" s="515"/>
      <c r="S270" s="515"/>
      <c r="T270" s="515"/>
      <c r="U270" s="515"/>
      <c r="V270" s="515"/>
      <c r="W270" s="515"/>
      <c r="X270" s="515"/>
      <c r="Y270" s="515"/>
      <c r="Z270" s="515"/>
      <c r="AA270" s="515"/>
      <c r="AB270" s="515"/>
      <c r="AC270" s="515"/>
      <c r="AD270" s="515"/>
      <c r="AE270" s="515"/>
      <c r="AF270" s="515"/>
      <c r="AG270" s="515"/>
      <c r="AH270" s="515"/>
      <c r="AI270" s="515"/>
      <c r="AJ270" s="515"/>
      <c r="AK270" s="515"/>
    </row>
    <row r="271" spans="1:37">
      <c r="A271" s="515"/>
      <c r="B271" s="515"/>
      <c r="C271" s="515"/>
      <c r="D271" s="515"/>
      <c r="E271" s="515"/>
      <c r="F271" s="515"/>
      <c r="G271" s="515"/>
      <c r="H271" s="515"/>
      <c r="I271" s="515"/>
      <c r="J271" s="515"/>
      <c r="K271" s="515"/>
      <c r="L271" s="515"/>
      <c r="M271" s="515"/>
      <c r="N271" s="515"/>
      <c r="O271" s="515"/>
      <c r="P271" s="515"/>
      <c r="Q271" s="515"/>
      <c r="R271" s="515"/>
      <c r="S271" s="515"/>
      <c r="T271" s="515"/>
      <c r="U271" s="515"/>
      <c r="V271" s="515"/>
      <c r="W271" s="515"/>
      <c r="X271" s="515"/>
      <c r="Y271" s="515"/>
      <c r="Z271" s="515"/>
      <c r="AA271" s="515"/>
      <c r="AB271" s="515"/>
      <c r="AC271" s="515"/>
      <c r="AD271" s="515"/>
      <c r="AE271" s="515"/>
      <c r="AF271" s="515"/>
      <c r="AG271" s="515"/>
      <c r="AH271" s="515"/>
      <c r="AI271" s="515"/>
      <c r="AJ271" s="515"/>
      <c r="AK271" s="515"/>
    </row>
    <row r="272" spans="1:37">
      <c r="A272" s="515"/>
      <c r="B272" s="515"/>
      <c r="C272" s="515"/>
      <c r="D272" s="515"/>
      <c r="E272" s="515"/>
      <c r="F272" s="515"/>
      <c r="G272" s="515"/>
      <c r="H272" s="515"/>
      <c r="I272" s="515"/>
      <c r="J272" s="515"/>
      <c r="K272" s="515"/>
      <c r="L272" s="515"/>
      <c r="M272" s="515"/>
      <c r="N272" s="515"/>
      <c r="O272" s="515"/>
      <c r="P272" s="515"/>
      <c r="Q272" s="515"/>
      <c r="R272" s="515"/>
      <c r="S272" s="515"/>
      <c r="T272" s="515"/>
      <c r="U272" s="515"/>
      <c r="V272" s="515"/>
      <c r="W272" s="515"/>
      <c r="X272" s="515"/>
      <c r="Y272" s="515"/>
      <c r="Z272" s="515"/>
      <c r="AA272" s="515"/>
      <c r="AB272" s="515"/>
      <c r="AC272" s="515"/>
      <c r="AD272" s="515"/>
      <c r="AE272" s="515"/>
      <c r="AF272" s="515"/>
      <c r="AG272" s="515"/>
      <c r="AH272" s="515"/>
      <c r="AI272" s="515"/>
      <c r="AJ272" s="515"/>
      <c r="AK272" s="515"/>
    </row>
    <row r="273" spans="1:37">
      <c r="A273" s="515"/>
      <c r="B273" s="515"/>
      <c r="C273" s="515"/>
      <c r="D273" s="515"/>
      <c r="E273" s="515"/>
      <c r="F273" s="515"/>
      <c r="G273" s="515"/>
      <c r="H273" s="515"/>
      <c r="I273" s="515"/>
      <c r="J273" s="515"/>
      <c r="K273" s="515"/>
      <c r="L273" s="515"/>
      <c r="M273" s="515"/>
      <c r="N273" s="515"/>
      <c r="O273" s="515"/>
      <c r="P273" s="515"/>
      <c r="Q273" s="515"/>
      <c r="R273" s="515"/>
      <c r="S273" s="515"/>
      <c r="T273" s="515"/>
      <c r="U273" s="515"/>
      <c r="V273" s="515"/>
      <c r="W273" s="515"/>
      <c r="X273" s="515"/>
      <c r="Y273" s="515"/>
      <c r="Z273" s="515"/>
      <c r="AA273" s="515"/>
      <c r="AB273" s="515"/>
      <c r="AC273" s="515"/>
      <c r="AD273" s="515"/>
      <c r="AE273" s="515"/>
      <c r="AF273" s="515"/>
      <c r="AG273" s="515"/>
      <c r="AH273" s="515"/>
      <c r="AI273" s="515"/>
      <c r="AJ273" s="515"/>
      <c r="AK273" s="515"/>
    </row>
    <row r="274" spans="1:37">
      <c r="A274" s="515"/>
      <c r="B274" s="515"/>
      <c r="C274" s="515"/>
      <c r="D274" s="515"/>
      <c r="E274" s="515"/>
      <c r="F274" s="515"/>
      <c r="G274" s="515"/>
      <c r="H274" s="515"/>
      <c r="I274" s="515"/>
      <c r="J274" s="515"/>
      <c r="K274" s="515"/>
      <c r="L274" s="515"/>
      <c r="M274" s="515"/>
      <c r="N274" s="515"/>
      <c r="O274" s="515"/>
      <c r="P274" s="515"/>
      <c r="Q274" s="515"/>
      <c r="R274" s="515"/>
      <c r="S274" s="515"/>
      <c r="T274" s="515"/>
      <c r="U274" s="515"/>
      <c r="V274" s="515"/>
      <c r="W274" s="515"/>
      <c r="X274" s="515"/>
      <c r="Y274" s="515"/>
      <c r="Z274" s="515"/>
      <c r="AA274" s="515"/>
      <c r="AB274" s="515"/>
      <c r="AC274" s="515"/>
      <c r="AD274" s="515"/>
      <c r="AE274" s="515"/>
      <c r="AF274" s="515"/>
      <c r="AG274" s="515"/>
      <c r="AH274" s="515"/>
      <c r="AI274" s="515"/>
      <c r="AJ274" s="515"/>
      <c r="AK274" s="515"/>
    </row>
    <row r="275" spans="1:37">
      <c r="A275" s="515"/>
      <c r="B275" s="515"/>
      <c r="C275" s="515"/>
      <c r="D275" s="515"/>
      <c r="E275" s="515"/>
      <c r="F275" s="515"/>
      <c r="G275" s="515"/>
      <c r="H275" s="515"/>
      <c r="I275" s="515"/>
      <c r="J275" s="515"/>
      <c r="K275" s="515"/>
      <c r="L275" s="515"/>
      <c r="M275" s="515"/>
      <c r="N275" s="515"/>
      <c r="O275" s="515"/>
      <c r="P275" s="515"/>
      <c r="Q275" s="515"/>
      <c r="R275" s="515"/>
      <c r="S275" s="515"/>
      <c r="T275" s="515"/>
      <c r="U275" s="515"/>
      <c r="V275" s="515"/>
      <c r="W275" s="515"/>
      <c r="X275" s="515"/>
      <c r="Y275" s="515"/>
      <c r="Z275" s="515"/>
      <c r="AA275" s="515"/>
      <c r="AB275" s="515"/>
      <c r="AC275" s="515"/>
      <c r="AD275" s="515"/>
      <c r="AE275" s="515"/>
      <c r="AF275" s="515"/>
      <c r="AG275" s="515"/>
      <c r="AH275" s="515"/>
      <c r="AI275" s="515"/>
      <c r="AJ275" s="515"/>
      <c r="AK275" s="515"/>
    </row>
    <row r="276" spans="1:37">
      <c r="A276" s="515"/>
      <c r="B276" s="515"/>
      <c r="C276" s="515"/>
      <c r="D276" s="515"/>
      <c r="E276" s="515"/>
      <c r="F276" s="515"/>
      <c r="G276" s="515"/>
      <c r="H276" s="515"/>
      <c r="I276" s="515"/>
      <c r="J276" s="515"/>
      <c r="K276" s="515"/>
      <c r="L276" s="515"/>
      <c r="M276" s="515"/>
      <c r="N276" s="515"/>
      <c r="O276" s="515"/>
      <c r="P276" s="515"/>
      <c r="Q276" s="515"/>
      <c r="R276" s="515"/>
      <c r="S276" s="515"/>
      <c r="T276" s="515"/>
      <c r="U276" s="515"/>
      <c r="V276" s="515"/>
      <c r="W276" s="515"/>
      <c r="X276" s="515"/>
      <c r="Y276" s="515"/>
      <c r="Z276" s="515"/>
      <c r="AA276" s="515"/>
      <c r="AB276" s="515"/>
      <c r="AC276" s="515"/>
      <c r="AD276" s="515"/>
      <c r="AE276" s="515"/>
      <c r="AF276" s="515"/>
      <c r="AG276" s="515"/>
      <c r="AH276" s="515"/>
      <c r="AI276" s="515"/>
      <c r="AJ276" s="515"/>
      <c r="AK276" s="515"/>
    </row>
    <row r="277" spans="1:37">
      <c r="A277" s="515"/>
      <c r="B277" s="515"/>
      <c r="C277" s="515"/>
      <c r="D277" s="515"/>
      <c r="E277" s="515"/>
      <c r="F277" s="515"/>
      <c r="G277" s="515"/>
      <c r="H277" s="515"/>
      <c r="I277" s="515"/>
      <c r="J277" s="515"/>
      <c r="K277" s="515"/>
      <c r="L277" s="515"/>
      <c r="M277" s="515"/>
      <c r="N277" s="515"/>
      <c r="O277" s="515"/>
      <c r="P277" s="515"/>
      <c r="Q277" s="515"/>
      <c r="R277" s="515"/>
      <c r="S277" s="515"/>
      <c r="T277" s="515"/>
      <c r="U277" s="515"/>
      <c r="V277" s="515"/>
      <c r="W277" s="515"/>
      <c r="X277" s="515"/>
      <c r="Y277" s="515"/>
      <c r="Z277" s="515"/>
      <c r="AA277" s="515"/>
      <c r="AB277" s="515"/>
      <c r="AC277" s="515"/>
      <c r="AD277" s="515"/>
      <c r="AE277" s="515"/>
      <c r="AF277" s="515"/>
      <c r="AG277" s="515"/>
      <c r="AH277" s="515"/>
      <c r="AI277" s="515"/>
      <c r="AJ277" s="515"/>
      <c r="AK277" s="515"/>
    </row>
    <row r="278" spans="1:37">
      <c r="A278" s="515"/>
      <c r="B278" s="515"/>
      <c r="C278" s="515"/>
      <c r="D278" s="515"/>
      <c r="E278" s="515"/>
      <c r="F278" s="515"/>
      <c r="G278" s="515"/>
      <c r="H278" s="515"/>
      <c r="I278" s="515"/>
      <c r="J278" s="515"/>
      <c r="K278" s="515"/>
      <c r="L278" s="515"/>
      <c r="M278" s="515"/>
      <c r="N278" s="515"/>
      <c r="O278" s="515"/>
      <c r="P278" s="515"/>
      <c r="Q278" s="515"/>
      <c r="R278" s="515"/>
      <c r="S278" s="515"/>
      <c r="T278" s="515"/>
      <c r="U278" s="515"/>
      <c r="V278" s="515"/>
      <c r="W278" s="515"/>
      <c r="X278" s="515"/>
      <c r="Y278" s="515"/>
      <c r="Z278" s="515"/>
      <c r="AA278" s="515"/>
      <c r="AB278" s="515"/>
      <c r="AC278" s="515"/>
      <c r="AD278" s="515"/>
      <c r="AE278" s="515"/>
      <c r="AF278" s="515"/>
      <c r="AG278" s="515"/>
      <c r="AH278" s="515"/>
      <c r="AI278" s="515"/>
      <c r="AJ278" s="515"/>
      <c r="AK278" s="515"/>
    </row>
    <row r="279" spans="1:37">
      <c r="A279" s="515"/>
      <c r="B279" s="515"/>
      <c r="C279" s="515"/>
      <c r="D279" s="515"/>
      <c r="E279" s="515"/>
      <c r="F279" s="515"/>
      <c r="G279" s="515"/>
      <c r="H279" s="515"/>
      <c r="I279" s="515"/>
      <c r="J279" s="515"/>
      <c r="K279" s="515"/>
      <c r="L279" s="515"/>
      <c r="M279" s="515"/>
      <c r="N279" s="515"/>
      <c r="O279" s="515"/>
      <c r="P279" s="515"/>
      <c r="Q279" s="515"/>
      <c r="R279" s="515"/>
      <c r="S279" s="515"/>
      <c r="T279" s="515"/>
      <c r="U279" s="515"/>
      <c r="V279" s="515"/>
      <c r="W279" s="515"/>
      <c r="X279" s="515"/>
      <c r="Y279" s="515"/>
      <c r="Z279" s="515"/>
      <c r="AA279" s="515"/>
      <c r="AB279" s="515"/>
      <c r="AC279" s="515"/>
      <c r="AD279" s="515"/>
      <c r="AE279" s="515"/>
      <c r="AF279" s="515"/>
      <c r="AG279" s="515"/>
      <c r="AH279" s="515"/>
      <c r="AI279" s="515"/>
      <c r="AJ279" s="515"/>
      <c r="AK279" s="515"/>
    </row>
    <row r="280" spans="1:37">
      <c r="A280" s="515"/>
      <c r="B280" s="515"/>
      <c r="C280" s="515"/>
      <c r="D280" s="515"/>
      <c r="E280" s="515"/>
      <c r="F280" s="515"/>
      <c r="G280" s="515"/>
      <c r="H280" s="515"/>
      <c r="I280" s="515"/>
      <c r="J280" s="515"/>
      <c r="K280" s="515"/>
      <c r="L280" s="515"/>
      <c r="M280" s="515"/>
      <c r="N280" s="515"/>
      <c r="O280" s="515"/>
      <c r="P280" s="515"/>
      <c r="Q280" s="515"/>
      <c r="R280" s="515"/>
      <c r="S280" s="515"/>
      <c r="T280" s="515"/>
      <c r="U280" s="515"/>
      <c r="V280" s="515"/>
      <c r="W280" s="515"/>
      <c r="X280" s="515"/>
      <c r="Y280" s="515"/>
      <c r="Z280" s="515"/>
      <c r="AA280" s="515"/>
      <c r="AB280" s="515"/>
      <c r="AC280" s="515"/>
      <c r="AD280" s="515"/>
      <c r="AE280" s="515"/>
      <c r="AF280" s="515"/>
      <c r="AG280" s="515"/>
      <c r="AH280" s="515"/>
      <c r="AI280" s="515"/>
      <c r="AJ280" s="515"/>
      <c r="AK280" s="515"/>
    </row>
    <row r="281" spans="1:37">
      <c r="A281" s="515"/>
      <c r="B281" s="515"/>
      <c r="C281" s="515"/>
      <c r="D281" s="515"/>
      <c r="E281" s="515"/>
      <c r="F281" s="515"/>
      <c r="G281" s="515"/>
      <c r="H281" s="515"/>
      <c r="I281" s="515"/>
      <c r="J281" s="515"/>
      <c r="K281" s="515"/>
      <c r="L281" s="515"/>
      <c r="M281" s="515"/>
      <c r="N281" s="515"/>
      <c r="O281" s="515"/>
      <c r="P281" s="515"/>
      <c r="Q281" s="515"/>
      <c r="R281" s="515"/>
      <c r="S281" s="515"/>
      <c r="T281" s="515"/>
      <c r="U281" s="515"/>
      <c r="V281" s="515"/>
      <c r="W281" s="515"/>
      <c r="X281" s="515"/>
      <c r="Y281" s="515"/>
      <c r="Z281" s="515"/>
      <c r="AA281" s="515"/>
      <c r="AB281" s="515"/>
      <c r="AC281" s="515"/>
      <c r="AD281" s="515"/>
      <c r="AE281" s="515"/>
      <c r="AF281" s="515"/>
      <c r="AG281" s="515"/>
      <c r="AH281" s="515"/>
      <c r="AI281" s="515"/>
      <c r="AJ281" s="515"/>
      <c r="AK281" s="515"/>
    </row>
    <row r="282" spans="1:37">
      <c r="A282" s="515"/>
      <c r="B282" s="515"/>
      <c r="C282" s="515"/>
      <c r="D282" s="515"/>
      <c r="E282" s="515"/>
      <c r="F282" s="515"/>
      <c r="G282" s="515"/>
      <c r="H282" s="515"/>
      <c r="I282" s="515"/>
      <c r="J282" s="515"/>
      <c r="K282" s="515"/>
      <c r="L282" s="515"/>
      <c r="M282" s="515"/>
      <c r="N282" s="515"/>
      <c r="O282" s="515"/>
      <c r="P282" s="515"/>
      <c r="Q282" s="515"/>
      <c r="R282" s="515"/>
      <c r="S282" s="515"/>
      <c r="T282" s="515"/>
      <c r="U282" s="515"/>
      <c r="V282" s="515"/>
      <c r="W282" s="515"/>
      <c r="X282" s="515"/>
      <c r="Y282" s="515"/>
      <c r="Z282" s="515"/>
      <c r="AA282" s="515"/>
      <c r="AB282" s="515"/>
      <c r="AC282" s="515"/>
      <c r="AD282" s="515"/>
      <c r="AE282" s="515"/>
      <c r="AF282" s="515"/>
      <c r="AG282" s="515"/>
      <c r="AH282" s="515"/>
      <c r="AI282" s="515"/>
      <c r="AJ282" s="515"/>
      <c r="AK282" s="515"/>
    </row>
    <row r="283" spans="1:37">
      <c r="A283" s="515"/>
      <c r="B283" s="515"/>
      <c r="C283" s="515"/>
      <c r="D283" s="515"/>
      <c r="E283" s="515"/>
      <c r="F283" s="515"/>
      <c r="G283" s="515"/>
      <c r="H283" s="515"/>
      <c r="I283" s="515"/>
      <c r="J283" s="515"/>
      <c r="K283" s="515"/>
      <c r="L283" s="515"/>
      <c r="M283" s="515"/>
      <c r="N283" s="515"/>
      <c r="O283" s="515"/>
      <c r="P283" s="515"/>
      <c r="Q283" s="515"/>
      <c r="R283" s="515"/>
      <c r="S283" s="515"/>
      <c r="T283" s="515"/>
      <c r="U283" s="515"/>
      <c r="V283" s="515"/>
      <c r="W283" s="515"/>
      <c r="X283" s="515"/>
      <c r="Y283" s="515"/>
      <c r="Z283" s="515"/>
      <c r="AA283" s="515"/>
      <c r="AB283" s="515"/>
      <c r="AC283" s="515"/>
      <c r="AD283" s="515"/>
      <c r="AE283" s="515"/>
      <c r="AF283" s="515"/>
      <c r="AG283" s="515"/>
      <c r="AH283" s="515"/>
      <c r="AI283" s="515"/>
      <c r="AJ283" s="515"/>
      <c r="AK283" s="515"/>
    </row>
    <row r="284" spans="1:37">
      <c r="A284" s="515"/>
      <c r="B284" s="515"/>
      <c r="C284" s="515"/>
      <c r="D284" s="515"/>
      <c r="E284" s="515"/>
      <c r="F284" s="515"/>
      <c r="G284" s="515"/>
      <c r="H284" s="515"/>
      <c r="I284" s="515"/>
      <c r="J284" s="515"/>
      <c r="K284" s="515"/>
      <c r="L284" s="515"/>
      <c r="M284" s="515"/>
      <c r="N284" s="515"/>
      <c r="O284" s="515"/>
      <c r="P284" s="515"/>
      <c r="Q284" s="515"/>
      <c r="R284" s="515"/>
      <c r="S284" s="515"/>
      <c r="T284" s="515"/>
      <c r="U284" s="515"/>
      <c r="V284" s="515"/>
      <c r="W284" s="515"/>
      <c r="X284" s="515"/>
      <c r="Y284" s="515"/>
      <c r="Z284" s="515"/>
      <c r="AA284" s="515"/>
      <c r="AB284" s="515"/>
      <c r="AC284" s="515"/>
      <c r="AD284" s="515"/>
      <c r="AE284" s="515"/>
      <c r="AF284" s="515"/>
      <c r="AG284" s="515"/>
      <c r="AH284" s="515"/>
      <c r="AI284" s="515"/>
      <c r="AJ284" s="515"/>
      <c r="AK284" s="515"/>
    </row>
    <row r="285" spans="1:37">
      <c r="A285" s="515"/>
      <c r="B285" s="515"/>
      <c r="C285" s="515"/>
      <c r="D285" s="515"/>
      <c r="E285" s="515"/>
      <c r="F285" s="515"/>
      <c r="G285" s="515"/>
      <c r="H285" s="515"/>
      <c r="I285" s="515"/>
      <c r="J285" s="515"/>
      <c r="K285" s="515"/>
      <c r="L285" s="515"/>
      <c r="M285" s="515"/>
      <c r="N285" s="515"/>
      <c r="O285" s="515"/>
      <c r="P285" s="515"/>
      <c r="Q285" s="515"/>
      <c r="R285" s="515"/>
      <c r="S285" s="515"/>
      <c r="T285" s="515"/>
      <c r="U285" s="515"/>
      <c r="V285" s="515"/>
      <c r="W285" s="515"/>
      <c r="X285" s="515"/>
      <c r="Y285" s="515"/>
      <c r="Z285" s="515"/>
      <c r="AA285" s="515"/>
      <c r="AB285" s="515"/>
      <c r="AC285" s="515"/>
      <c r="AD285" s="515"/>
      <c r="AE285" s="515"/>
      <c r="AF285" s="515"/>
      <c r="AG285" s="515"/>
      <c r="AH285" s="515"/>
      <c r="AI285" s="515"/>
      <c r="AJ285" s="515"/>
      <c r="AK285" s="515"/>
    </row>
    <row r="286" spans="1:37">
      <c r="A286" s="515"/>
      <c r="B286" s="515"/>
      <c r="C286" s="515"/>
      <c r="D286" s="515"/>
      <c r="E286" s="515"/>
      <c r="F286" s="515"/>
      <c r="G286" s="515"/>
      <c r="H286" s="515"/>
      <c r="I286" s="515"/>
      <c r="J286" s="515"/>
      <c r="K286" s="515"/>
      <c r="L286" s="515"/>
      <c r="M286" s="515"/>
      <c r="N286" s="515"/>
      <c r="O286" s="515"/>
      <c r="P286" s="515"/>
      <c r="Q286" s="515"/>
      <c r="R286" s="515"/>
      <c r="S286" s="515"/>
      <c r="T286" s="515"/>
      <c r="U286" s="515"/>
      <c r="V286" s="515"/>
      <c r="W286" s="515"/>
      <c r="X286" s="515"/>
      <c r="Y286" s="515"/>
      <c r="Z286" s="515"/>
      <c r="AA286" s="515"/>
      <c r="AB286" s="515"/>
      <c r="AC286" s="515"/>
      <c r="AD286" s="515"/>
      <c r="AE286" s="515"/>
      <c r="AF286" s="515"/>
      <c r="AG286" s="515"/>
      <c r="AH286" s="515"/>
      <c r="AI286" s="515"/>
      <c r="AJ286" s="515"/>
      <c r="AK286" s="515"/>
    </row>
    <row r="287" spans="1:37">
      <c r="A287" s="515"/>
      <c r="B287" s="515"/>
      <c r="C287" s="515"/>
      <c r="D287" s="515"/>
      <c r="E287" s="515"/>
      <c r="F287" s="515"/>
      <c r="G287" s="515"/>
      <c r="H287" s="515"/>
      <c r="I287" s="515"/>
      <c r="J287" s="515"/>
      <c r="K287" s="515"/>
      <c r="L287" s="515"/>
      <c r="M287" s="515"/>
      <c r="N287" s="515"/>
      <c r="O287" s="515"/>
      <c r="P287" s="515"/>
      <c r="Q287" s="515"/>
      <c r="R287" s="515"/>
      <c r="S287" s="515"/>
      <c r="T287" s="515"/>
      <c r="U287" s="515"/>
      <c r="V287" s="515"/>
      <c r="W287" s="515"/>
      <c r="X287" s="515"/>
      <c r="Y287" s="515"/>
      <c r="Z287" s="515"/>
      <c r="AA287" s="515"/>
      <c r="AB287" s="515"/>
      <c r="AC287" s="515"/>
      <c r="AD287" s="515"/>
      <c r="AE287" s="515"/>
      <c r="AF287" s="515"/>
      <c r="AG287" s="515"/>
      <c r="AH287" s="515"/>
      <c r="AI287" s="515"/>
      <c r="AJ287" s="515"/>
      <c r="AK287" s="515"/>
    </row>
    <row r="288" spans="1:37">
      <c r="A288" s="515"/>
      <c r="B288" s="515"/>
      <c r="C288" s="515"/>
      <c r="D288" s="515"/>
      <c r="E288" s="515"/>
      <c r="F288" s="515"/>
      <c r="G288" s="515"/>
      <c r="H288" s="515"/>
      <c r="I288" s="515"/>
      <c r="J288" s="515"/>
      <c r="K288" s="515"/>
      <c r="L288" s="515"/>
      <c r="M288" s="515"/>
      <c r="N288" s="515"/>
      <c r="O288" s="515"/>
      <c r="P288" s="515"/>
      <c r="Q288" s="515"/>
      <c r="R288" s="515"/>
      <c r="S288" s="515"/>
      <c r="T288" s="515"/>
      <c r="U288" s="515"/>
      <c r="V288" s="515"/>
      <c r="W288" s="515"/>
      <c r="X288" s="515"/>
      <c r="Y288" s="515"/>
      <c r="Z288" s="515"/>
      <c r="AA288" s="515"/>
      <c r="AB288" s="515"/>
      <c r="AC288" s="515"/>
      <c r="AD288" s="515"/>
      <c r="AE288" s="515"/>
      <c r="AF288" s="515"/>
      <c r="AG288" s="515"/>
      <c r="AH288" s="515"/>
      <c r="AI288" s="515"/>
      <c r="AJ288" s="515"/>
      <c r="AK288" s="515"/>
    </row>
    <row r="289" spans="1:37">
      <c r="A289" s="515"/>
      <c r="B289" s="515"/>
      <c r="C289" s="515"/>
      <c r="D289" s="515"/>
      <c r="E289" s="515"/>
      <c r="F289" s="515"/>
      <c r="G289" s="515"/>
      <c r="H289" s="515"/>
      <c r="I289" s="515"/>
      <c r="J289" s="515"/>
      <c r="K289" s="515"/>
      <c r="L289" s="515"/>
      <c r="M289" s="515"/>
      <c r="N289" s="515"/>
      <c r="O289" s="515"/>
      <c r="P289" s="515"/>
      <c r="Q289" s="515"/>
      <c r="R289" s="515"/>
      <c r="S289" s="515"/>
      <c r="T289" s="515"/>
      <c r="U289" s="515"/>
      <c r="V289" s="515"/>
      <c r="W289" s="515"/>
      <c r="X289" s="515"/>
      <c r="Y289" s="515"/>
      <c r="Z289" s="515"/>
      <c r="AA289" s="515"/>
      <c r="AB289" s="515"/>
      <c r="AC289" s="515"/>
      <c r="AD289" s="515"/>
      <c r="AE289" s="515"/>
      <c r="AF289" s="515"/>
      <c r="AG289" s="515"/>
      <c r="AH289" s="515"/>
      <c r="AI289" s="515"/>
      <c r="AJ289" s="515"/>
      <c r="AK289" s="515"/>
    </row>
    <row r="290" spans="1:37">
      <c r="A290" s="515"/>
      <c r="B290" s="515"/>
      <c r="C290" s="515"/>
      <c r="D290" s="515"/>
      <c r="E290" s="515"/>
      <c r="F290" s="515"/>
      <c r="G290" s="515"/>
      <c r="H290" s="515"/>
      <c r="I290" s="515"/>
      <c r="J290" s="515"/>
      <c r="K290" s="515"/>
      <c r="L290" s="515"/>
      <c r="M290" s="515"/>
      <c r="N290" s="515"/>
      <c r="O290" s="515"/>
      <c r="P290" s="515"/>
      <c r="Q290" s="515"/>
      <c r="R290" s="515"/>
      <c r="S290" s="515"/>
      <c r="T290" s="515"/>
      <c r="U290" s="515"/>
      <c r="V290" s="515"/>
      <c r="W290" s="515"/>
      <c r="X290" s="515"/>
      <c r="Y290" s="515"/>
      <c r="Z290" s="515"/>
      <c r="AA290" s="515"/>
      <c r="AB290" s="515"/>
      <c r="AC290" s="515"/>
      <c r="AD290" s="515"/>
      <c r="AE290" s="515"/>
      <c r="AF290" s="515"/>
      <c r="AG290" s="515"/>
      <c r="AH290" s="515"/>
      <c r="AI290" s="515"/>
      <c r="AJ290" s="515"/>
      <c r="AK290" s="515"/>
    </row>
    <row r="291" spans="1:37">
      <c r="A291" s="515"/>
      <c r="B291" s="515"/>
      <c r="C291" s="515"/>
      <c r="D291" s="515"/>
      <c r="E291" s="515"/>
      <c r="F291" s="515"/>
      <c r="G291" s="515"/>
      <c r="H291" s="515"/>
      <c r="I291" s="515"/>
      <c r="J291" s="515"/>
      <c r="K291" s="515"/>
      <c r="L291" s="515"/>
      <c r="M291" s="515"/>
      <c r="N291" s="515"/>
      <c r="O291" s="515"/>
      <c r="P291" s="515"/>
      <c r="Q291" s="515"/>
      <c r="R291" s="515"/>
      <c r="S291" s="515"/>
      <c r="T291" s="515"/>
      <c r="U291" s="515"/>
      <c r="V291" s="515"/>
      <c r="W291" s="515"/>
      <c r="X291" s="515"/>
      <c r="Y291" s="515"/>
      <c r="Z291" s="515"/>
      <c r="AA291" s="515"/>
      <c r="AB291" s="515"/>
      <c r="AC291" s="515"/>
      <c r="AD291" s="515"/>
      <c r="AE291" s="515"/>
      <c r="AF291" s="515"/>
      <c r="AG291" s="515"/>
      <c r="AH291" s="515"/>
      <c r="AI291" s="515"/>
      <c r="AJ291" s="515"/>
      <c r="AK291" s="515"/>
    </row>
    <row r="292" spans="1:37">
      <c r="A292" s="515"/>
      <c r="B292" s="515"/>
      <c r="C292" s="515"/>
      <c r="D292" s="515"/>
      <c r="E292" s="515"/>
      <c r="F292" s="515"/>
      <c r="G292" s="515"/>
      <c r="H292" s="515"/>
      <c r="I292" s="515"/>
      <c r="J292" s="515"/>
      <c r="K292" s="515"/>
      <c r="L292" s="515"/>
      <c r="M292" s="515"/>
      <c r="N292" s="515"/>
      <c r="O292" s="515"/>
      <c r="P292" s="515"/>
      <c r="Q292" s="515"/>
      <c r="R292" s="515"/>
      <c r="S292" s="515"/>
      <c r="T292" s="515"/>
      <c r="U292" s="515"/>
      <c r="V292" s="515"/>
      <c r="W292" s="515"/>
      <c r="X292" s="515"/>
      <c r="Y292" s="515"/>
      <c r="Z292" s="515"/>
      <c r="AA292" s="515"/>
      <c r="AB292" s="515"/>
      <c r="AC292" s="515"/>
      <c r="AD292" s="515"/>
      <c r="AE292" s="515"/>
      <c r="AF292" s="515"/>
      <c r="AG292" s="515"/>
      <c r="AH292" s="515"/>
      <c r="AI292" s="515"/>
      <c r="AJ292" s="515"/>
      <c r="AK292" s="515"/>
    </row>
    <row r="293" spans="1:37">
      <c r="A293" s="515"/>
      <c r="B293" s="515"/>
      <c r="C293" s="515"/>
      <c r="D293" s="515"/>
      <c r="E293" s="515"/>
      <c r="F293" s="515"/>
      <c r="G293" s="515"/>
      <c r="H293" s="515"/>
      <c r="I293" s="515"/>
      <c r="J293" s="515"/>
      <c r="K293" s="515"/>
      <c r="L293" s="515"/>
      <c r="M293" s="515"/>
      <c r="N293" s="515"/>
      <c r="O293" s="515"/>
      <c r="P293" s="515"/>
      <c r="Q293" s="515"/>
      <c r="R293" s="515"/>
      <c r="S293" s="515"/>
      <c r="T293" s="515"/>
      <c r="U293" s="515"/>
      <c r="V293" s="515"/>
      <c r="W293" s="515"/>
      <c r="X293" s="515"/>
      <c r="Y293" s="515"/>
      <c r="Z293" s="515"/>
      <c r="AA293" s="515"/>
      <c r="AB293" s="515"/>
      <c r="AC293" s="515"/>
      <c r="AD293" s="515"/>
      <c r="AE293" s="515"/>
      <c r="AF293" s="515"/>
      <c r="AG293" s="515"/>
      <c r="AH293" s="515"/>
      <c r="AI293" s="515"/>
      <c r="AJ293" s="515"/>
      <c r="AK293" s="515"/>
    </row>
    <row r="294" spans="1:37">
      <c r="A294" s="515"/>
      <c r="B294" s="515"/>
      <c r="C294" s="515"/>
      <c r="D294" s="515"/>
      <c r="E294" s="515"/>
      <c r="F294" s="515"/>
      <c r="G294" s="515"/>
      <c r="H294" s="515"/>
      <c r="I294" s="515"/>
      <c r="J294" s="515"/>
      <c r="K294" s="515"/>
      <c r="L294" s="515"/>
      <c r="M294" s="515"/>
      <c r="N294" s="515"/>
      <c r="O294" s="515"/>
      <c r="P294" s="515"/>
      <c r="Q294" s="515"/>
      <c r="R294" s="515"/>
      <c r="S294" s="515"/>
      <c r="T294" s="515"/>
      <c r="U294" s="515"/>
      <c r="V294" s="515"/>
      <c r="W294" s="515"/>
      <c r="X294" s="515"/>
      <c r="Y294" s="515"/>
      <c r="Z294" s="515"/>
      <c r="AA294" s="515"/>
      <c r="AB294" s="515"/>
      <c r="AC294" s="515"/>
      <c r="AD294" s="515"/>
      <c r="AE294" s="515"/>
      <c r="AF294" s="515"/>
      <c r="AG294" s="515"/>
      <c r="AH294" s="515"/>
      <c r="AI294" s="515"/>
      <c r="AJ294" s="515"/>
      <c r="AK294" s="515"/>
    </row>
    <row r="295" spans="1:37">
      <c r="A295" s="515"/>
      <c r="B295" s="515"/>
      <c r="C295" s="515"/>
      <c r="D295" s="515"/>
      <c r="E295" s="515"/>
      <c r="F295" s="515"/>
      <c r="G295" s="515"/>
      <c r="H295" s="515"/>
      <c r="I295" s="515"/>
      <c r="J295" s="515"/>
      <c r="K295" s="515"/>
      <c r="L295" s="515"/>
      <c r="M295" s="515"/>
      <c r="N295" s="515"/>
      <c r="O295" s="515"/>
      <c r="P295" s="515"/>
      <c r="Q295" s="515"/>
      <c r="R295" s="515"/>
      <c r="S295" s="515"/>
      <c r="T295" s="515"/>
      <c r="U295" s="515"/>
      <c r="V295" s="515"/>
      <c r="W295" s="515"/>
      <c r="X295" s="515"/>
      <c r="Y295" s="515"/>
      <c r="Z295" s="515"/>
      <c r="AA295" s="515"/>
      <c r="AB295" s="515"/>
      <c r="AC295" s="515"/>
      <c r="AD295" s="515"/>
      <c r="AE295" s="515"/>
      <c r="AF295" s="515"/>
      <c r="AG295" s="515"/>
      <c r="AH295" s="515"/>
      <c r="AI295" s="515"/>
      <c r="AJ295" s="515"/>
      <c r="AK295" s="515"/>
    </row>
    <row r="296" spans="1:37">
      <c r="A296" s="515"/>
      <c r="B296" s="515"/>
      <c r="C296" s="515"/>
      <c r="D296" s="515"/>
      <c r="E296" s="515"/>
      <c r="F296" s="515"/>
      <c r="G296" s="515"/>
      <c r="H296" s="515"/>
      <c r="I296" s="515"/>
      <c r="J296" s="515"/>
      <c r="K296" s="515"/>
      <c r="L296" s="515"/>
      <c r="M296" s="515"/>
      <c r="N296" s="515"/>
      <c r="O296" s="515"/>
      <c r="P296" s="515"/>
      <c r="Q296" s="515"/>
      <c r="R296" s="515"/>
      <c r="S296" s="515"/>
      <c r="T296" s="515"/>
      <c r="U296" s="515"/>
      <c r="V296" s="515"/>
      <c r="W296" s="515"/>
      <c r="X296" s="515"/>
      <c r="Y296" s="515"/>
      <c r="Z296" s="515"/>
      <c r="AA296" s="515"/>
      <c r="AB296" s="515"/>
      <c r="AC296" s="515"/>
      <c r="AD296" s="515"/>
      <c r="AE296" s="515"/>
      <c r="AF296" s="515"/>
      <c r="AG296" s="515"/>
      <c r="AH296" s="515"/>
      <c r="AI296" s="515"/>
      <c r="AJ296" s="515"/>
      <c r="AK296" s="515"/>
    </row>
    <row r="297" spans="1:37">
      <c r="A297" s="515"/>
      <c r="B297" s="515"/>
      <c r="C297" s="515"/>
      <c r="D297" s="515"/>
      <c r="E297" s="515"/>
      <c r="F297" s="515"/>
      <c r="G297" s="515"/>
      <c r="H297" s="515"/>
      <c r="I297" s="515"/>
      <c r="J297" s="515"/>
      <c r="K297" s="515"/>
      <c r="L297" s="515"/>
      <c r="M297" s="515"/>
      <c r="N297" s="515"/>
      <c r="O297" s="515"/>
      <c r="P297" s="515"/>
      <c r="Q297" s="515"/>
      <c r="R297" s="515"/>
      <c r="S297" s="515"/>
      <c r="T297" s="515"/>
      <c r="U297" s="515"/>
      <c r="V297" s="515"/>
      <c r="W297" s="515"/>
      <c r="X297" s="515"/>
      <c r="Y297" s="515"/>
      <c r="Z297" s="515"/>
      <c r="AA297" s="515"/>
      <c r="AB297" s="515"/>
      <c r="AC297" s="515"/>
      <c r="AD297" s="515"/>
      <c r="AE297" s="515"/>
      <c r="AF297" s="515"/>
      <c r="AG297" s="515"/>
      <c r="AH297" s="515"/>
      <c r="AI297" s="515"/>
      <c r="AJ297" s="515"/>
      <c r="AK297" s="515"/>
    </row>
    <row r="298" spans="1:37">
      <c r="A298" s="515"/>
      <c r="B298" s="515"/>
      <c r="C298" s="515"/>
      <c r="D298" s="515"/>
      <c r="E298" s="515"/>
      <c r="F298" s="515"/>
      <c r="G298" s="515"/>
      <c r="H298" s="515"/>
      <c r="I298" s="515"/>
      <c r="J298" s="515"/>
      <c r="K298" s="515"/>
      <c r="L298" s="515"/>
      <c r="M298" s="515"/>
      <c r="N298" s="515"/>
      <c r="O298" s="515"/>
      <c r="P298" s="515"/>
      <c r="Q298" s="515"/>
      <c r="R298" s="515"/>
      <c r="S298" s="515"/>
      <c r="T298" s="515"/>
      <c r="U298" s="515"/>
      <c r="V298" s="515"/>
      <c r="W298" s="515"/>
      <c r="X298" s="515"/>
      <c r="Y298" s="515"/>
      <c r="Z298" s="515"/>
      <c r="AA298" s="515"/>
      <c r="AB298" s="515"/>
      <c r="AC298" s="515"/>
      <c r="AD298" s="515"/>
      <c r="AE298" s="515"/>
      <c r="AF298" s="515"/>
      <c r="AG298" s="515"/>
      <c r="AH298" s="515"/>
      <c r="AI298" s="515"/>
      <c r="AJ298" s="515"/>
      <c r="AK298" s="515"/>
    </row>
    <row r="299" spans="1:37">
      <c r="A299" s="515"/>
      <c r="B299" s="515"/>
      <c r="C299" s="515"/>
      <c r="D299" s="515"/>
      <c r="E299" s="515"/>
      <c r="F299" s="515"/>
      <c r="G299" s="515"/>
      <c r="H299" s="515"/>
      <c r="I299" s="515"/>
      <c r="J299" s="515"/>
      <c r="K299" s="515"/>
      <c r="L299" s="515"/>
      <c r="M299" s="515"/>
      <c r="N299" s="515"/>
      <c r="O299" s="515"/>
      <c r="P299" s="515"/>
      <c r="Q299" s="515"/>
      <c r="R299" s="515"/>
      <c r="S299" s="515"/>
      <c r="T299" s="515"/>
      <c r="U299" s="515"/>
      <c r="V299" s="515"/>
      <c r="W299" s="515"/>
      <c r="X299" s="515"/>
      <c r="Y299" s="515"/>
      <c r="Z299" s="515"/>
      <c r="AA299" s="515"/>
      <c r="AB299" s="515"/>
      <c r="AC299" s="515"/>
      <c r="AD299" s="515"/>
      <c r="AE299" s="515"/>
      <c r="AF299" s="515"/>
      <c r="AG299" s="515"/>
      <c r="AH299" s="515"/>
      <c r="AI299" s="515"/>
      <c r="AJ299" s="515"/>
      <c r="AK299" s="515"/>
    </row>
    <row r="300" spans="1:37">
      <c r="A300" s="515"/>
      <c r="B300" s="515"/>
      <c r="C300" s="515"/>
      <c r="D300" s="515"/>
      <c r="E300" s="515"/>
      <c r="F300" s="515"/>
      <c r="G300" s="515"/>
      <c r="H300" s="515"/>
      <c r="I300" s="515"/>
      <c r="J300" s="515"/>
      <c r="K300" s="515"/>
      <c r="L300" s="515"/>
      <c r="M300" s="515"/>
      <c r="N300" s="515"/>
      <c r="O300" s="515"/>
      <c r="P300" s="515"/>
      <c r="Q300" s="515"/>
      <c r="R300" s="515"/>
      <c r="S300" s="515"/>
      <c r="T300" s="515"/>
      <c r="U300" s="515"/>
      <c r="V300" s="515"/>
      <c r="W300" s="515"/>
      <c r="X300" s="515"/>
      <c r="Y300" s="515"/>
      <c r="Z300" s="515"/>
      <c r="AA300" s="515"/>
      <c r="AB300" s="515"/>
      <c r="AC300" s="515"/>
      <c r="AD300" s="515"/>
      <c r="AE300" s="515"/>
      <c r="AF300" s="515"/>
      <c r="AG300" s="515"/>
      <c r="AH300" s="515"/>
      <c r="AI300" s="515"/>
      <c r="AJ300" s="515"/>
      <c r="AK300" s="515"/>
    </row>
    <row r="301" spans="1:37">
      <c r="A301" s="515"/>
      <c r="B301" s="515"/>
      <c r="C301" s="515"/>
      <c r="D301" s="515"/>
      <c r="E301" s="515"/>
      <c r="F301" s="515"/>
      <c r="G301" s="515"/>
      <c r="H301" s="515"/>
      <c r="I301" s="515"/>
      <c r="J301" s="515"/>
      <c r="K301" s="515"/>
      <c r="L301" s="515"/>
      <c r="M301" s="515"/>
      <c r="N301" s="515"/>
      <c r="O301" s="515"/>
      <c r="P301" s="515"/>
      <c r="Q301" s="515"/>
      <c r="R301" s="515"/>
      <c r="S301" s="515"/>
      <c r="T301" s="515"/>
      <c r="U301" s="515"/>
      <c r="V301" s="515"/>
      <c r="W301" s="515"/>
      <c r="X301" s="515"/>
      <c r="Y301" s="515"/>
      <c r="Z301" s="515"/>
      <c r="AA301" s="515"/>
      <c r="AB301" s="515"/>
      <c r="AC301" s="515"/>
      <c r="AD301" s="515"/>
      <c r="AE301" s="515"/>
      <c r="AF301" s="515"/>
      <c r="AG301" s="515"/>
      <c r="AH301" s="515"/>
      <c r="AI301" s="515"/>
      <c r="AJ301" s="515"/>
      <c r="AK301" s="515"/>
    </row>
    <row r="302" spans="1:37">
      <c r="A302" s="515"/>
      <c r="B302" s="515"/>
      <c r="C302" s="515"/>
      <c r="D302" s="515"/>
      <c r="E302" s="515"/>
      <c r="F302" s="515"/>
      <c r="G302" s="515"/>
      <c r="H302" s="515"/>
      <c r="I302" s="515"/>
      <c r="J302" s="515"/>
      <c r="K302" s="515"/>
      <c r="L302" s="515"/>
      <c r="M302" s="515"/>
      <c r="N302" s="515"/>
      <c r="O302" s="515"/>
      <c r="P302" s="515"/>
      <c r="Q302" s="515"/>
      <c r="R302" s="515"/>
      <c r="S302" s="515"/>
      <c r="T302" s="515"/>
      <c r="U302" s="515"/>
      <c r="V302" s="515"/>
      <c r="W302" s="515"/>
      <c r="X302" s="515"/>
      <c r="Y302" s="515"/>
      <c r="Z302" s="515"/>
      <c r="AA302" s="515"/>
      <c r="AB302" s="515"/>
      <c r="AC302" s="515"/>
      <c r="AD302" s="515"/>
      <c r="AE302" s="515"/>
      <c r="AF302" s="515"/>
      <c r="AG302" s="515"/>
      <c r="AH302" s="515"/>
      <c r="AI302" s="515"/>
      <c r="AJ302" s="515"/>
      <c r="AK302" s="515"/>
    </row>
    <row r="303" spans="1:37">
      <c r="A303" s="515"/>
      <c r="B303" s="515"/>
      <c r="C303" s="515"/>
      <c r="D303" s="515"/>
      <c r="E303" s="515"/>
      <c r="F303" s="515"/>
      <c r="G303" s="515"/>
      <c r="H303" s="515"/>
      <c r="I303" s="515"/>
      <c r="J303" s="515"/>
      <c r="K303" s="515"/>
      <c r="L303" s="515"/>
      <c r="M303" s="515"/>
      <c r="N303" s="515"/>
      <c r="O303" s="515"/>
      <c r="P303" s="515"/>
      <c r="Q303" s="515"/>
      <c r="R303" s="515"/>
      <c r="S303" s="515"/>
      <c r="T303" s="515"/>
      <c r="U303" s="515"/>
      <c r="V303" s="515"/>
      <c r="W303" s="515"/>
      <c r="X303" s="515"/>
      <c r="Y303" s="515"/>
      <c r="Z303" s="515"/>
      <c r="AA303" s="515"/>
      <c r="AB303" s="515"/>
      <c r="AC303" s="515"/>
      <c r="AD303" s="515"/>
      <c r="AE303" s="515"/>
      <c r="AF303" s="515"/>
      <c r="AG303" s="515"/>
      <c r="AH303" s="515"/>
      <c r="AI303" s="515"/>
      <c r="AJ303" s="515"/>
      <c r="AK303" s="515"/>
    </row>
    <row r="304" spans="1:37">
      <c r="A304" s="515"/>
      <c r="B304" s="515"/>
      <c r="C304" s="515"/>
      <c r="D304" s="515"/>
      <c r="E304" s="515"/>
      <c r="F304" s="515"/>
      <c r="G304" s="515"/>
      <c r="H304" s="515"/>
      <c r="I304" s="515"/>
      <c r="J304" s="515"/>
      <c r="K304" s="515"/>
      <c r="L304" s="515"/>
      <c r="M304" s="515"/>
      <c r="N304" s="515"/>
      <c r="O304" s="515"/>
      <c r="P304" s="515"/>
      <c r="Q304" s="515"/>
      <c r="R304" s="515"/>
      <c r="S304" s="515"/>
      <c r="T304" s="515"/>
      <c r="U304" s="515"/>
      <c r="V304" s="515"/>
      <c r="W304" s="515"/>
      <c r="X304" s="515"/>
      <c r="Y304" s="515"/>
      <c r="Z304" s="515"/>
      <c r="AA304" s="515"/>
      <c r="AB304" s="515"/>
      <c r="AC304" s="515"/>
      <c r="AD304" s="515"/>
      <c r="AE304" s="515"/>
      <c r="AF304" s="515"/>
      <c r="AG304" s="515"/>
      <c r="AH304" s="515"/>
      <c r="AI304" s="515"/>
      <c r="AJ304" s="515"/>
      <c r="AK304" s="515"/>
    </row>
    <row r="305" spans="1:37">
      <c r="A305" s="515"/>
      <c r="B305" s="515"/>
      <c r="C305" s="515"/>
      <c r="D305" s="515"/>
      <c r="E305" s="515"/>
      <c r="F305" s="515"/>
      <c r="G305" s="515"/>
      <c r="H305" s="515"/>
      <c r="I305" s="515"/>
      <c r="J305" s="515"/>
      <c r="K305" s="515"/>
      <c r="L305" s="515"/>
      <c r="M305" s="515"/>
      <c r="N305" s="515"/>
      <c r="O305" s="515"/>
      <c r="P305" s="515"/>
      <c r="Q305" s="515"/>
      <c r="R305" s="515"/>
      <c r="S305" s="515"/>
      <c r="T305" s="515"/>
      <c r="U305" s="515"/>
      <c r="V305" s="515"/>
      <c r="W305" s="515"/>
      <c r="X305" s="515"/>
      <c r="Y305" s="515"/>
      <c r="Z305" s="515"/>
      <c r="AA305" s="515"/>
      <c r="AB305" s="515"/>
      <c r="AC305" s="515"/>
      <c r="AD305" s="515"/>
      <c r="AE305" s="515"/>
      <c r="AF305" s="515"/>
      <c r="AG305" s="515"/>
      <c r="AH305" s="515"/>
      <c r="AI305" s="515"/>
      <c r="AJ305" s="515"/>
      <c r="AK305" s="515"/>
    </row>
    <row r="306" spans="1:37">
      <c r="A306" s="515"/>
      <c r="B306" s="515"/>
      <c r="C306" s="515"/>
      <c r="D306" s="515"/>
      <c r="E306" s="515"/>
      <c r="F306" s="515"/>
      <c r="G306" s="515"/>
      <c r="H306" s="515"/>
      <c r="I306" s="515"/>
      <c r="J306" s="515"/>
      <c r="K306" s="515"/>
      <c r="L306" s="515"/>
      <c r="M306" s="515"/>
      <c r="N306" s="515"/>
      <c r="O306" s="515"/>
      <c r="P306" s="515"/>
      <c r="Q306" s="515"/>
      <c r="R306" s="515"/>
      <c r="S306" s="515"/>
      <c r="T306" s="515"/>
      <c r="U306" s="515"/>
      <c r="V306" s="515"/>
      <c r="W306" s="515"/>
      <c r="X306" s="515"/>
      <c r="Y306" s="515"/>
      <c r="Z306" s="515"/>
      <c r="AA306" s="515"/>
      <c r="AB306" s="515"/>
      <c r="AC306" s="515"/>
      <c r="AD306" s="515"/>
      <c r="AE306" s="515"/>
      <c r="AF306" s="515"/>
      <c r="AG306" s="515"/>
      <c r="AH306" s="515"/>
      <c r="AI306" s="515"/>
      <c r="AJ306" s="515"/>
      <c r="AK306" s="515"/>
    </row>
    <row r="307" spans="1:37">
      <c r="A307" s="515"/>
      <c r="B307" s="515"/>
      <c r="C307" s="515"/>
      <c r="D307" s="515"/>
      <c r="E307" s="515"/>
      <c r="F307" s="515"/>
      <c r="G307" s="515"/>
      <c r="H307" s="515"/>
      <c r="I307" s="515"/>
      <c r="J307" s="515"/>
      <c r="K307" s="515"/>
      <c r="L307" s="515"/>
      <c r="M307" s="515"/>
      <c r="N307" s="515"/>
      <c r="O307" s="515"/>
      <c r="P307" s="515"/>
      <c r="Q307" s="515"/>
      <c r="R307" s="515"/>
      <c r="S307" s="515"/>
      <c r="T307" s="515"/>
      <c r="U307" s="515"/>
      <c r="V307" s="515"/>
      <c r="W307" s="515"/>
      <c r="X307" s="515"/>
      <c r="Y307" s="515"/>
      <c r="Z307" s="515"/>
      <c r="AA307" s="515"/>
      <c r="AB307" s="515"/>
      <c r="AC307" s="515"/>
      <c r="AD307" s="515"/>
      <c r="AE307" s="515"/>
      <c r="AF307" s="515"/>
      <c r="AG307" s="515"/>
      <c r="AH307" s="515"/>
      <c r="AI307" s="515"/>
      <c r="AJ307" s="515"/>
      <c r="AK307" s="515"/>
    </row>
    <row r="308" spans="1:37">
      <c r="A308" s="515"/>
      <c r="B308" s="515"/>
      <c r="C308" s="515"/>
      <c r="D308" s="515"/>
      <c r="E308" s="515"/>
      <c r="F308" s="515"/>
      <c r="G308" s="515"/>
      <c r="H308" s="515"/>
      <c r="I308" s="515"/>
      <c r="J308" s="515"/>
      <c r="K308" s="515"/>
      <c r="L308" s="515"/>
      <c r="M308" s="515"/>
      <c r="N308" s="515"/>
      <c r="O308" s="515"/>
      <c r="P308" s="515"/>
      <c r="Q308" s="515"/>
      <c r="R308" s="515"/>
      <c r="S308" s="515"/>
      <c r="T308" s="515"/>
      <c r="U308" s="515"/>
      <c r="V308" s="515"/>
      <c r="W308" s="515"/>
      <c r="X308" s="515"/>
      <c r="Y308" s="515"/>
      <c r="Z308" s="515"/>
      <c r="AA308" s="515"/>
      <c r="AB308" s="515"/>
      <c r="AC308" s="515"/>
      <c r="AD308" s="515"/>
      <c r="AE308" s="515"/>
      <c r="AF308" s="515"/>
      <c r="AG308" s="515"/>
      <c r="AH308" s="515"/>
      <c r="AI308" s="515"/>
      <c r="AJ308" s="515"/>
      <c r="AK308" s="515"/>
    </row>
    <row r="309" spans="1:37">
      <c r="A309" s="515"/>
      <c r="B309" s="515"/>
      <c r="C309" s="515"/>
      <c r="D309" s="515"/>
      <c r="E309" s="515"/>
      <c r="F309" s="515"/>
      <c r="G309" s="515"/>
      <c r="H309" s="515"/>
      <c r="I309" s="515"/>
      <c r="J309" s="515"/>
      <c r="K309" s="515"/>
      <c r="L309" s="515"/>
      <c r="M309" s="515"/>
      <c r="N309" s="515"/>
      <c r="O309" s="515"/>
      <c r="P309" s="515"/>
      <c r="Q309" s="515"/>
      <c r="R309" s="515"/>
      <c r="S309" s="515"/>
      <c r="T309" s="515"/>
      <c r="U309" s="515"/>
      <c r="V309" s="515"/>
      <c r="W309" s="515"/>
      <c r="X309" s="515"/>
      <c r="Y309" s="515"/>
      <c r="Z309" s="515"/>
      <c r="AA309" s="515"/>
      <c r="AB309" s="515"/>
      <c r="AC309" s="515"/>
      <c r="AD309" s="515"/>
      <c r="AE309" s="515"/>
      <c r="AF309" s="515"/>
      <c r="AG309" s="515"/>
      <c r="AH309" s="515"/>
      <c r="AI309" s="515"/>
      <c r="AJ309" s="515"/>
      <c r="AK309" s="515"/>
    </row>
    <row r="310" spans="1:37">
      <c r="A310" s="515"/>
      <c r="B310" s="515"/>
      <c r="C310" s="515"/>
      <c r="D310" s="515"/>
      <c r="E310" s="515"/>
      <c r="F310" s="515"/>
      <c r="G310" s="515"/>
      <c r="H310" s="515"/>
      <c r="I310" s="515"/>
      <c r="J310" s="515"/>
      <c r="K310" s="515"/>
      <c r="L310" s="515"/>
      <c r="M310" s="515"/>
      <c r="N310" s="515"/>
      <c r="O310" s="515"/>
      <c r="P310" s="515"/>
      <c r="Q310" s="515"/>
      <c r="R310" s="515"/>
      <c r="S310" s="515"/>
      <c r="T310" s="515"/>
      <c r="U310" s="515"/>
      <c r="V310" s="515"/>
      <c r="W310" s="515"/>
      <c r="X310" s="515"/>
      <c r="Y310" s="515"/>
      <c r="Z310" s="515"/>
      <c r="AA310" s="515"/>
      <c r="AB310" s="515"/>
      <c r="AC310" s="515"/>
      <c r="AD310" s="515"/>
      <c r="AE310" s="515"/>
      <c r="AF310" s="515"/>
      <c r="AG310" s="515"/>
      <c r="AH310" s="515"/>
      <c r="AI310" s="515"/>
      <c r="AJ310" s="515"/>
      <c r="AK310" s="515"/>
    </row>
    <row r="311" spans="1:37">
      <c r="A311" s="515"/>
      <c r="B311" s="515"/>
      <c r="C311" s="515"/>
      <c r="D311" s="515"/>
      <c r="E311" s="515"/>
      <c r="F311" s="515"/>
      <c r="G311" s="515"/>
      <c r="H311" s="515"/>
      <c r="I311" s="515"/>
      <c r="J311" s="515"/>
      <c r="K311" s="515"/>
      <c r="L311" s="515"/>
      <c r="M311" s="515"/>
      <c r="N311" s="515"/>
      <c r="O311" s="515"/>
      <c r="P311" s="515"/>
      <c r="Q311" s="515"/>
      <c r="R311" s="515"/>
      <c r="S311" s="515"/>
      <c r="T311" s="515"/>
      <c r="U311" s="515"/>
      <c r="V311" s="515"/>
      <c r="W311" s="515"/>
      <c r="X311" s="515"/>
      <c r="Y311" s="515"/>
      <c r="Z311" s="515"/>
      <c r="AA311" s="515"/>
      <c r="AB311" s="515"/>
      <c r="AC311" s="515"/>
      <c r="AD311" s="515"/>
      <c r="AE311" s="515"/>
      <c r="AF311" s="515"/>
      <c r="AG311" s="515"/>
      <c r="AH311" s="515"/>
      <c r="AI311" s="515"/>
      <c r="AJ311" s="515"/>
      <c r="AK311" s="515"/>
    </row>
    <row r="312" spans="1:37">
      <c r="A312" s="515"/>
      <c r="B312" s="515"/>
      <c r="C312" s="515"/>
      <c r="D312" s="515"/>
      <c r="E312" s="515"/>
      <c r="F312" s="515"/>
      <c r="G312" s="515"/>
      <c r="H312" s="515"/>
      <c r="I312" s="515"/>
      <c r="J312" s="515"/>
      <c r="K312" s="515"/>
      <c r="L312" s="515"/>
      <c r="M312" s="515"/>
      <c r="N312" s="515"/>
      <c r="O312" s="515"/>
      <c r="P312" s="515"/>
      <c r="Q312" s="515"/>
      <c r="R312" s="515"/>
      <c r="S312" s="515"/>
      <c r="T312" s="515"/>
      <c r="U312" s="515"/>
      <c r="V312" s="515"/>
      <c r="W312" s="515"/>
      <c r="X312" s="515"/>
      <c r="Y312" s="515"/>
      <c r="Z312" s="515"/>
      <c r="AA312" s="515"/>
      <c r="AB312" s="515"/>
      <c r="AC312" s="515"/>
      <c r="AD312" s="515"/>
      <c r="AE312" s="515"/>
      <c r="AF312" s="515"/>
      <c r="AG312" s="515"/>
      <c r="AH312" s="515"/>
      <c r="AI312" s="515"/>
      <c r="AJ312" s="515"/>
      <c r="AK312" s="515"/>
    </row>
    <row r="313" spans="1:37">
      <c r="A313" s="515"/>
      <c r="B313" s="515"/>
      <c r="C313" s="515"/>
      <c r="D313" s="515"/>
      <c r="E313" s="515"/>
      <c r="F313" s="515"/>
      <c r="G313" s="515"/>
      <c r="H313" s="515"/>
      <c r="I313" s="515"/>
      <c r="J313" s="515"/>
      <c r="K313" s="515"/>
      <c r="L313" s="515"/>
      <c r="M313" s="515"/>
      <c r="N313" s="515"/>
      <c r="O313" s="515"/>
      <c r="P313" s="515"/>
      <c r="Q313" s="515"/>
      <c r="R313" s="515"/>
      <c r="S313" s="515"/>
      <c r="T313" s="515"/>
      <c r="U313" s="515"/>
      <c r="V313" s="515"/>
      <c r="W313" s="515"/>
      <c r="X313" s="515"/>
      <c r="Y313" s="515"/>
      <c r="Z313" s="515"/>
      <c r="AA313" s="515"/>
      <c r="AB313" s="515"/>
      <c r="AC313" s="515"/>
      <c r="AD313" s="515"/>
      <c r="AE313" s="515"/>
      <c r="AF313" s="515"/>
      <c r="AG313" s="515"/>
      <c r="AH313" s="515"/>
      <c r="AI313" s="515"/>
      <c r="AJ313" s="515"/>
      <c r="AK313" s="515"/>
    </row>
    <row r="314" spans="1:37">
      <c r="A314" s="515"/>
      <c r="B314" s="515"/>
      <c r="C314" s="515"/>
      <c r="D314" s="515"/>
      <c r="E314" s="515"/>
      <c r="F314" s="515"/>
      <c r="G314" s="515"/>
      <c r="H314" s="515"/>
      <c r="I314" s="515"/>
      <c r="J314" s="515"/>
      <c r="K314" s="515"/>
      <c r="L314" s="515"/>
      <c r="M314" s="515"/>
      <c r="N314" s="515"/>
      <c r="O314" s="515"/>
      <c r="P314" s="515"/>
      <c r="Q314" s="515"/>
      <c r="R314" s="515"/>
      <c r="S314" s="515"/>
      <c r="T314" s="515"/>
      <c r="U314" s="515"/>
      <c r="V314" s="515"/>
      <c r="W314" s="515"/>
      <c r="X314" s="515"/>
      <c r="Y314" s="515"/>
      <c r="Z314" s="515"/>
      <c r="AA314" s="515"/>
      <c r="AB314" s="515"/>
      <c r="AC314" s="515"/>
      <c r="AD314" s="515"/>
      <c r="AE314" s="515"/>
      <c r="AF314" s="515"/>
      <c r="AG314" s="515"/>
      <c r="AH314" s="515"/>
      <c r="AI314" s="515"/>
      <c r="AJ314" s="515"/>
      <c r="AK314" s="515"/>
    </row>
    <row r="315" spans="1:37">
      <c r="A315" s="515"/>
      <c r="B315" s="515"/>
      <c r="C315" s="515"/>
      <c r="D315" s="515"/>
      <c r="E315" s="515"/>
      <c r="F315" s="515"/>
      <c r="G315" s="515"/>
      <c r="H315" s="515"/>
      <c r="I315" s="515"/>
      <c r="J315" s="515"/>
      <c r="K315" s="515"/>
      <c r="L315" s="515"/>
      <c r="M315" s="515"/>
      <c r="N315" s="515"/>
      <c r="O315" s="515"/>
      <c r="P315" s="515"/>
      <c r="Q315" s="515"/>
      <c r="R315" s="515"/>
      <c r="S315" s="515"/>
      <c r="T315" s="515"/>
      <c r="U315" s="515"/>
      <c r="V315" s="515"/>
      <c r="W315" s="515"/>
      <c r="X315" s="515"/>
      <c r="Y315" s="515"/>
      <c r="Z315" s="515"/>
      <c r="AA315" s="515"/>
      <c r="AB315" s="515"/>
      <c r="AC315" s="515"/>
      <c r="AD315" s="515"/>
      <c r="AE315" s="515"/>
      <c r="AF315" s="515"/>
      <c r="AG315" s="515"/>
      <c r="AH315" s="515"/>
      <c r="AI315" s="515"/>
      <c r="AJ315" s="515"/>
      <c r="AK315" s="515"/>
    </row>
    <row r="316" spans="1:37">
      <c r="A316" s="515"/>
      <c r="B316" s="515"/>
      <c r="C316" s="515"/>
      <c r="D316" s="515"/>
      <c r="E316" s="515"/>
      <c r="F316" s="515"/>
      <c r="G316" s="515"/>
      <c r="H316" s="515"/>
      <c r="I316" s="515"/>
      <c r="J316" s="515"/>
      <c r="K316" s="515"/>
      <c r="L316" s="515"/>
      <c r="M316" s="515"/>
      <c r="N316" s="515"/>
      <c r="O316" s="515"/>
      <c r="P316" s="515"/>
      <c r="Q316" s="515"/>
      <c r="R316" s="515"/>
      <c r="S316" s="515"/>
      <c r="T316" s="515"/>
      <c r="U316" s="515"/>
      <c r="V316" s="515"/>
      <c r="W316" s="515"/>
      <c r="X316" s="515"/>
      <c r="Y316" s="515"/>
      <c r="Z316" s="515"/>
      <c r="AA316" s="515"/>
      <c r="AB316" s="515"/>
      <c r="AC316" s="515"/>
      <c r="AD316" s="515"/>
      <c r="AE316" s="515"/>
      <c r="AF316" s="515"/>
      <c r="AG316" s="515"/>
      <c r="AH316" s="515"/>
      <c r="AI316" s="515"/>
      <c r="AJ316" s="515"/>
      <c r="AK316" s="515"/>
    </row>
    <row r="317" spans="1:37">
      <c r="A317" s="515"/>
      <c r="B317" s="515"/>
      <c r="C317" s="515"/>
      <c r="D317" s="515"/>
      <c r="E317" s="515"/>
      <c r="F317" s="515"/>
      <c r="G317" s="515"/>
      <c r="H317" s="515"/>
      <c r="I317" s="515"/>
      <c r="J317" s="515"/>
      <c r="K317" s="515"/>
      <c r="L317" s="515"/>
      <c r="M317" s="515"/>
      <c r="N317" s="515"/>
      <c r="O317" s="515"/>
      <c r="P317" s="515"/>
      <c r="Q317" s="515"/>
      <c r="R317" s="515"/>
      <c r="S317" s="515"/>
      <c r="T317" s="515"/>
      <c r="U317" s="515"/>
      <c r="V317" s="515"/>
      <c r="W317" s="515"/>
      <c r="X317" s="515"/>
      <c r="Y317" s="515"/>
      <c r="Z317" s="515"/>
      <c r="AA317" s="515"/>
      <c r="AB317" s="515"/>
      <c r="AC317" s="515"/>
      <c r="AD317" s="515"/>
      <c r="AE317" s="515"/>
      <c r="AF317" s="515"/>
      <c r="AG317" s="515"/>
      <c r="AH317" s="515"/>
      <c r="AI317" s="515"/>
      <c r="AJ317" s="515"/>
      <c r="AK317" s="515"/>
    </row>
    <row r="318" spans="1:37">
      <c r="A318" s="515"/>
      <c r="B318" s="515"/>
      <c r="C318" s="515"/>
      <c r="D318" s="515"/>
      <c r="E318" s="515"/>
      <c r="F318" s="515"/>
      <c r="G318" s="515"/>
      <c r="H318" s="515"/>
      <c r="I318" s="515"/>
      <c r="J318" s="515"/>
      <c r="K318" s="515"/>
      <c r="L318" s="515"/>
      <c r="M318" s="515"/>
      <c r="N318" s="515"/>
      <c r="O318" s="515"/>
      <c r="P318" s="515"/>
      <c r="Q318" s="515"/>
      <c r="R318" s="515"/>
      <c r="S318" s="515"/>
      <c r="T318" s="515"/>
      <c r="U318" s="515"/>
      <c r="V318" s="515"/>
      <c r="W318" s="515"/>
      <c r="X318" s="515"/>
      <c r="Y318" s="515"/>
      <c r="Z318" s="515"/>
      <c r="AA318" s="515"/>
      <c r="AB318" s="515"/>
      <c r="AC318" s="515"/>
      <c r="AD318" s="515"/>
      <c r="AE318" s="515"/>
      <c r="AF318" s="515"/>
      <c r="AG318" s="515"/>
      <c r="AH318" s="515"/>
      <c r="AI318" s="515"/>
      <c r="AJ318" s="515"/>
      <c r="AK318" s="515"/>
    </row>
    <row r="319" spans="1:37">
      <c r="A319" s="515"/>
      <c r="B319" s="515"/>
      <c r="C319" s="515"/>
      <c r="D319" s="515"/>
      <c r="E319" s="515"/>
      <c r="F319" s="515"/>
      <c r="G319" s="515"/>
      <c r="H319" s="515"/>
      <c r="I319" s="515"/>
      <c r="J319" s="515"/>
      <c r="K319" s="515"/>
      <c r="L319" s="515"/>
      <c r="M319" s="515"/>
      <c r="N319" s="515"/>
      <c r="O319" s="515"/>
      <c r="P319" s="515"/>
      <c r="Q319" s="515"/>
      <c r="R319" s="515"/>
      <c r="S319" s="515"/>
      <c r="T319" s="515"/>
      <c r="U319" s="515"/>
      <c r="V319" s="515"/>
      <c r="W319" s="515"/>
      <c r="X319" s="515"/>
      <c r="Y319" s="515"/>
      <c r="Z319" s="515"/>
      <c r="AA319" s="515"/>
      <c r="AB319" s="515"/>
      <c r="AC319" s="515"/>
      <c r="AD319" s="515"/>
      <c r="AE319" s="515"/>
      <c r="AF319" s="515"/>
      <c r="AG319" s="515"/>
      <c r="AH319" s="515"/>
      <c r="AI319" s="515"/>
      <c r="AJ319" s="515"/>
      <c r="AK319" s="515"/>
    </row>
    <row r="320" spans="1:37">
      <c r="A320" s="515"/>
      <c r="B320" s="515"/>
      <c r="C320" s="515"/>
      <c r="D320" s="515"/>
      <c r="E320" s="515"/>
      <c r="F320" s="515"/>
      <c r="G320" s="515"/>
      <c r="H320" s="515"/>
      <c r="I320" s="515"/>
      <c r="J320" s="515"/>
      <c r="K320" s="515"/>
      <c r="L320" s="515"/>
      <c r="M320" s="515"/>
      <c r="N320" s="515"/>
      <c r="O320" s="515"/>
      <c r="P320" s="515"/>
      <c r="Q320" s="515"/>
      <c r="R320" s="515"/>
      <c r="S320" s="515"/>
      <c r="T320" s="515"/>
      <c r="U320" s="515"/>
      <c r="V320" s="515"/>
      <c r="W320" s="515"/>
      <c r="X320" s="515"/>
      <c r="Y320" s="515"/>
      <c r="Z320" s="515"/>
      <c r="AA320" s="515"/>
      <c r="AB320" s="515"/>
      <c r="AC320" s="515"/>
      <c r="AD320" s="515"/>
      <c r="AE320" s="515"/>
      <c r="AF320" s="515"/>
      <c r="AG320" s="515"/>
      <c r="AH320" s="515"/>
      <c r="AI320" s="515"/>
      <c r="AJ320" s="515"/>
      <c r="AK320" s="515"/>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
    <pageSetUpPr fitToPage="1"/>
  </sheetPr>
  <dimension ref="A1:N36"/>
  <sheetViews>
    <sheetView workbookViewId="0">
      <selection activeCell="G45" sqref="G45"/>
    </sheetView>
  </sheetViews>
  <sheetFormatPr defaultRowHeight="14.4"/>
  <sheetData>
    <row r="1" spans="1:14" ht="21">
      <c r="A1" s="1" t="s">
        <v>56</v>
      </c>
    </row>
    <row r="3" spans="1:14" ht="15" customHeight="1">
      <c r="A3" s="539" t="s">
        <v>231</v>
      </c>
      <c r="B3" s="539"/>
      <c r="C3" s="539"/>
      <c r="D3" s="539"/>
      <c r="E3" s="539"/>
      <c r="F3" s="539"/>
      <c r="G3" s="539"/>
      <c r="H3" s="539"/>
      <c r="I3" s="539"/>
      <c r="J3" s="539"/>
      <c r="K3" s="539"/>
      <c r="L3" s="539"/>
      <c r="M3" s="539"/>
      <c r="N3" s="539"/>
    </row>
    <row r="4" spans="1:14">
      <c r="A4" s="539"/>
      <c r="B4" s="539"/>
      <c r="C4" s="539"/>
      <c r="D4" s="539"/>
      <c r="E4" s="539"/>
      <c r="F4" s="539"/>
      <c r="G4" s="539"/>
      <c r="H4" s="539"/>
      <c r="I4" s="539"/>
      <c r="J4" s="539"/>
      <c r="K4" s="539"/>
      <c r="L4" s="539"/>
      <c r="M4" s="539"/>
      <c r="N4" s="539"/>
    </row>
    <row r="5" spans="1:14">
      <c r="A5" s="539"/>
      <c r="B5" s="539"/>
      <c r="C5" s="539"/>
      <c r="D5" s="539"/>
      <c r="E5" s="539"/>
      <c r="F5" s="539"/>
      <c r="G5" s="539"/>
      <c r="H5" s="539"/>
      <c r="I5" s="539"/>
      <c r="J5" s="539"/>
      <c r="K5" s="539"/>
      <c r="L5" s="539"/>
      <c r="M5" s="539"/>
      <c r="N5" s="539"/>
    </row>
    <row r="6" spans="1:14">
      <c r="A6" s="539"/>
      <c r="B6" s="539"/>
      <c r="C6" s="539"/>
      <c r="D6" s="539"/>
      <c r="E6" s="539"/>
      <c r="F6" s="539"/>
      <c r="G6" s="539"/>
      <c r="H6" s="539"/>
      <c r="I6" s="539"/>
      <c r="J6" s="539"/>
      <c r="K6" s="539"/>
      <c r="L6" s="539"/>
      <c r="M6" s="539"/>
      <c r="N6" s="539"/>
    </row>
    <row r="7" spans="1:14">
      <c r="A7" s="539"/>
      <c r="B7" s="539"/>
      <c r="C7" s="539"/>
      <c r="D7" s="539"/>
      <c r="E7" s="539"/>
      <c r="F7" s="539"/>
      <c r="G7" s="539"/>
      <c r="H7" s="539"/>
      <c r="I7" s="539"/>
      <c r="J7" s="539"/>
      <c r="K7" s="539"/>
      <c r="L7" s="539"/>
      <c r="M7" s="539"/>
      <c r="N7" s="539"/>
    </row>
    <row r="8" spans="1:14">
      <c r="A8" s="539"/>
      <c r="B8" s="539"/>
      <c r="C8" s="539"/>
      <c r="D8" s="539"/>
      <c r="E8" s="539"/>
      <c r="F8" s="539"/>
      <c r="G8" s="539"/>
      <c r="H8" s="539"/>
      <c r="I8" s="539"/>
      <c r="J8" s="539"/>
      <c r="K8" s="539"/>
      <c r="L8" s="539"/>
      <c r="M8" s="539"/>
      <c r="N8" s="539"/>
    </row>
    <row r="9" spans="1:14">
      <c r="A9" s="539"/>
      <c r="B9" s="539"/>
      <c r="C9" s="539"/>
      <c r="D9" s="539"/>
      <c r="E9" s="539"/>
      <c r="F9" s="539"/>
      <c r="G9" s="539"/>
      <c r="H9" s="539"/>
      <c r="I9" s="539"/>
      <c r="J9" s="539"/>
      <c r="K9" s="539"/>
      <c r="L9" s="539"/>
      <c r="M9" s="539"/>
      <c r="N9" s="539"/>
    </row>
    <row r="10" spans="1:14">
      <c r="A10" s="539"/>
      <c r="B10" s="539"/>
      <c r="C10" s="539"/>
      <c r="D10" s="539"/>
      <c r="E10" s="539"/>
      <c r="F10" s="539"/>
      <c r="G10" s="539"/>
      <c r="H10" s="539"/>
      <c r="I10" s="539"/>
      <c r="J10" s="539"/>
      <c r="K10" s="539"/>
      <c r="L10" s="539"/>
      <c r="M10" s="539"/>
      <c r="N10" s="539"/>
    </row>
    <row r="11" spans="1:14">
      <c r="A11" s="539"/>
      <c r="B11" s="539"/>
      <c r="C11" s="539"/>
      <c r="D11" s="539"/>
      <c r="E11" s="539"/>
      <c r="F11" s="539"/>
      <c r="G11" s="539"/>
      <c r="H11" s="539"/>
      <c r="I11" s="539"/>
      <c r="J11" s="539"/>
      <c r="K11" s="539"/>
      <c r="L11" s="539"/>
      <c r="M11" s="539"/>
      <c r="N11" s="539"/>
    </row>
    <row r="12" spans="1:14">
      <c r="A12" s="539"/>
      <c r="B12" s="539"/>
      <c r="C12" s="539"/>
      <c r="D12" s="539"/>
      <c r="E12" s="539"/>
      <c r="F12" s="539"/>
      <c r="G12" s="539"/>
      <c r="H12" s="539"/>
      <c r="I12" s="539"/>
      <c r="J12" s="539"/>
      <c r="K12" s="539"/>
      <c r="L12" s="539"/>
      <c r="M12" s="539"/>
      <c r="N12" s="539"/>
    </row>
    <row r="13" spans="1:14">
      <c r="A13" s="539"/>
      <c r="B13" s="539"/>
      <c r="C13" s="539"/>
      <c r="D13" s="539"/>
      <c r="E13" s="539"/>
      <c r="F13" s="539"/>
      <c r="G13" s="539"/>
      <c r="H13" s="539"/>
      <c r="I13" s="539"/>
      <c r="J13" s="539"/>
      <c r="K13" s="539"/>
      <c r="L13" s="539"/>
      <c r="M13" s="539"/>
      <c r="N13" s="539"/>
    </row>
    <row r="14" spans="1:14">
      <c r="A14" s="539"/>
      <c r="B14" s="539"/>
      <c r="C14" s="539"/>
      <c r="D14" s="539"/>
      <c r="E14" s="539"/>
      <c r="F14" s="539"/>
      <c r="G14" s="539"/>
      <c r="H14" s="539"/>
      <c r="I14" s="539"/>
      <c r="J14" s="539"/>
      <c r="K14" s="539"/>
      <c r="L14" s="539"/>
      <c r="M14" s="539"/>
      <c r="N14" s="539"/>
    </row>
    <row r="15" spans="1:14">
      <c r="A15" s="539"/>
      <c r="B15" s="539"/>
      <c r="C15" s="539"/>
      <c r="D15" s="539"/>
      <c r="E15" s="539"/>
      <c r="F15" s="539"/>
      <c r="G15" s="539"/>
      <c r="H15" s="539"/>
      <c r="I15" s="539"/>
      <c r="J15" s="539"/>
      <c r="K15" s="539"/>
      <c r="L15" s="539"/>
      <c r="M15" s="539"/>
      <c r="N15" s="539"/>
    </row>
    <row r="16" spans="1:14" ht="15" hidden="1" customHeight="1">
      <c r="A16" s="539"/>
      <c r="B16" s="539"/>
      <c r="C16" s="539"/>
      <c r="D16" s="539"/>
      <c r="E16" s="539"/>
      <c r="F16" s="539"/>
      <c r="G16" s="539"/>
      <c r="H16" s="539"/>
      <c r="I16" s="539"/>
      <c r="J16" s="539"/>
      <c r="K16" s="539"/>
      <c r="L16" s="539"/>
      <c r="M16" s="539"/>
      <c r="N16" s="539"/>
    </row>
    <row r="17" spans="1:14">
      <c r="A17" s="539"/>
      <c r="B17" s="539"/>
      <c r="C17" s="539"/>
      <c r="D17" s="539"/>
      <c r="E17" s="539"/>
      <c r="F17" s="539"/>
      <c r="G17" s="539"/>
      <c r="H17" s="539"/>
      <c r="I17" s="539"/>
      <c r="J17" s="539"/>
      <c r="K17" s="539"/>
      <c r="L17" s="539"/>
      <c r="M17" s="539"/>
      <c r="N17" s="539"/>
    </row>
    <row r="18" spans="1:14">
      <c r="A18" s="539"/>
      <c r="B18" s="539"/>
      <c r="C18" s="539"/>
      <c r="D18" s="539"/>
      <c r="E18" s="539"/>
      <c r="F18" s="539"/>
      <c r="G18" s="539"/>
      <c r="H18" s="539"/>
      <c r="I18" s="539"/>
      <c r="J18" s="539"/>
      <c r="K18" s="539"/>
      <c r="L18" s="539"/>
      <c r="M18" s="539"/>
      <c r="N18" s="539"/>
    </row>
    <row r="19" spans="1:14">
      <c r="A19" s="539"/>
      <c r="B19" s="539"/>
      <c r="C19" s="539"/>
      <c r="D19" s="539"/>
      <c r="E19" s="539"/>
      <c r="F19" s="539"/>
      <c r="G19" s="539"/>
      <c r="H19" s="539"/>
      <c r="I19" s="539"/>
      <c r="J19" s="539"/>
      <c r="K19" s="539"/>
      <c r="L19" s="539"/>
      <c r="M19" s="539"/>
      <c r="N19" s="539"/>
    </row>
    <row r="20" spans="1:14">
      <c r="A20" s="539"/>
      <c r="B20" s="539"/>
      <c r="C20" s="539"/>
      <c r="D20" s="539"/>
      <c r="E20" s="539"/>
      <c r="F20" s="539"/>
      <c r="G20" s="539"/>
      <c r="H20" s="539"/>
      <c r="I20" s="539"/>
      <c r="J20" s="539"/>
      <c r="K20" s="539"/>
      <c r="L20" s="539"/>
      <c r="M20" s="539"/>
      <c r="N20" s="539"/>
    </row>
    <row r="21" spans="1:14">
      <c r="A21" s="539"/>
      <c r="B21" s="539"/>
      <c r="C21" s="539"/>
      <c r="D21" s="539"/>
      <c r="E21" s="539"/>
      <c r="F21" s="539"/>
      <c r="G21" s="539"/>
      <c r="H21" s="539"/>
      <c r="I21" s="539"/>
      <c r="J21" s="539"/>
      <c r="K21" s="539"/>
      <c r="L21" s="539"/>
      <c r="M21" s="539"/>
      <c r="N21" s="539"/>
    </row>
    <row r="22" spans="1:14">
      <c r="A22" s="539"/>
      <c r="B22" s="539"/>
      <c r="C22" s="539"/>
      <c r="D22" s="539"/>
      <c r="E22" s="539"/>
      <c r="F22" s="539"/>
      <c r="G22" s="539"/>
      <c r="H22" s="539"/>
      <c r="I22" s="539"/>
      <c r="J22" s="539"/>
      <c r="K22" s="539"/>
      <c r="L22" s="539"/>
      <c r="M22" s="539"/>
      <c r="N22" s="539"/>
    </row>
    <row r="23" spans="1:14">
      <c r="A23" s="539"/>
      <c r="B23" s="539"/>
      <c r="C23" s="539"/>
      <c r="D23" s="539"/>
      <c r="E23" s="539"/>
      <c r="F23" s="539"/>
      <c r="G23" s="539"/>
      <c r="H23" s="539"/>
      <c r="I23" s="539"/>
      <c r="J23" s="539"/>
      <c r="K23" s="539"/>
      <c r="L23" s="539"/>
      <c r="M23" s="539"/>
      <c r="N23" s="539"/>
    </row>
    <row r="24" spans="1:14">
      <c r="A24" s="539"/>
      <c r="B24" s="539"/>
      <c r="C24" s="539"/>
      <c r="D24" s="539"/>
      <c r="E24" s="539"/>
      <c r="F24" s="539"/>
      <c r="G24" s="539"/>
      <c r="H24" s="539"/>
      <c r="I24" s="539"/>
      <c r="J24" s="539"/>
      <c r="K24" s="539"/>
      <c r="L24" s="539"/>
      <c r="M24" s="539"/>
      <c r="N24" s="539"/>
    </row>
    <row r="25" spans="1:14">
      <c r="A25" s="539"/>
      <c r="B25" s="539"/>
      <c r="C25" s="539"/>
      <c r="D25" s="539"/>
      <c r="E25" s="539"/>
      <c r="F25" s="539"/>
      <c r="G25" s="539"/>
      <c r="H25" s="539"/>
      <c r="I25" s="539"/>
      <c r="J25" s="539"/>
      <c r="K25" s="539"/>
      <c r="L25" s="539"/>
      <c r="M25" s="539"/>
      <c r="N25" s="539"/>
    </row>
    <row r="26" spans="1:14">
      <c r="A26" s="539"/>
      <c r="B26" s="539"/>
      <c r="C26" s="539"/>
      <c r="D26" s="539"/>
      <c r="E26" s="539"/>
      <c r="F26" s="539"/>
      <c r="G26" s="539"/>
      <c r="H26" s="539"/>
      <c r="I26" s="539"/>
      <c r="J26" s="539"/>
      <c r="K26" s="539"/>
      <c r="L26" s="539"/>
      <c r="M26" s="539"/>
      <c r="N26" s="539"/>
    </row>
    <row r="27" spans="1:14">
      <c r="A27" s="539"/>
      <c r="B27" s="539"/>
      <c r="C27" s="539"/>
      <c r="D27" s="539"/>
      <c r="E27" s="539"/>
      <c r="F27" s="539"/>
      <c r="G27" s="539"/>
      <c r="H27" s="539"/>
      <c r="I27" s="539"/>
      <c r="J27" s="539"/>
      <c r="K27" s="539"/>
      <c r="L27" s="539"/>
      <c r="M27" s="539"/>
      <c r="N27" s="539"/>
    </row>
    <row r="28" spans="1:14">
      <c r="A28" s="539"/>
      <c r="B28" s="539"/>
      <c r="C28" s="539"/>
      <c r="D28" s="539"/>
      <c r="E28" s="539"/>
      <c r="F28" s="539"/>
      <c r="G28" s="539"/>
      <c r="H28" s="539"/>
      <c r="I28" s="539"/>
      <c r="J28" s="539"/>
      <c r="K28" s="539"/>
      <c r="L28" s="539"/>
      <c r="M28" s="539"/>
      <c r="N28" s="539"/>
    </row>
    <row r="29" spans="1:14">
      <c r="A29" s="539"/>
      <c r="B29" s="539"/>
      <c r="C29" s="539"/>
      <c r="D29" s="539"/>
      <c r="E29" s="539"/>
      <c r="F29" s="539"/>
      <c r="G29" s="539"/>
      <c r="H29" s="539"/>
      <c r="I29" s="539"/>
      <c r="J29" s="539"/>
      <c r="K29" s="539"/>
      <c r="L29" s="539"/>
      <c r="M29" s="539"/>
      <c r="N29" s="539"/>
    </row>
    <row r="30" spans="1:14">
      <c r="A30" s="539"/>
      <c r="B30" s="539"/>
      <c r="C30" s="539"/>
      <c r="D30" s="539"/>
      <c r="E30" s="539"/>
      <c r="F30" s="539"/>
      <c r="G30" s="539"/>
      <c r="H30" s="539"/>
      <c r="I30" s="539"/>
      <c r="J30" s="539"/>
      <c r="K30" s="539"/>
      <c r="L30" s="539"/>
      <c r="M30" s="539"/>
      <c r="N30" s="539"/>
    </row>
    <row r="31" spans="1:14">
      <c r="A31" s="539"/>
      <c r="B31" s="539"/>
      <c r="C31" s="539"/>
      <c r="D31" s="539"/>
      <c r="E31" s="539"/>
      <c r="F31" s="539"/>
      <c r="G31" s="539"/>
      <c r="H31" s="539"/>
      <c r="I31" s="539"/>
      <c r="J31" s="539"/>
      <c r="K31" s="539"/>
      <c r="L31" s="539"/>
      <c r="M31" s="539"/>
      <c r="N31" s="539"/>
    </row>
    <row r="32" spans="1:14">
      <c r="A32" s="539"/>
      <c r="B32" s="539"/>
      <c r="C32" s="539"/>
      <c r="D32" s="539"/>
      <c r="E32" s="539"/>
      <c r="F32" s="539"/>
      <c r="G32" s="539"/>
      <c r="H32" s="539"/>
      <c r="I32" s="539"/>
      <c r="J32" s="539"/>
      <c r="K32" s="539"/>
      <c r="L32" s="539"/>
      <c r="M32" s="539"/>
      <c r="N32" s="539"/>
    </row>
    <row r="33" spans="1:14">
      <c r="A33" s="539"/>
      <c r="B33" s="539"/>
      <c r="C33" s="539"/>
      <c r="D33" s="539"/>
      <c r="E33" s="539"/>
      <c r="F33" s="539"/>
      <c r="G33" s="539"/>
      <c r="H33" s="539"/>
      <c r="I33" s="539"/>
      <c r="J33" s="539"/>
      <c r="K33" s="539"/>
      <c r="L33" s="539"/>
      <c r="M33" s="539"/>
      <c r="N33" s="539"/>
    </row>
    <row r="34" spans="1:14">
      <c r="A34" s="539"/>
      <c r="B34" s="539"/>
      <c r="C34" s="539"/>
      <c r="D34" s="539"/>
      <c r="E34" s="539"/>
      <c r="F34" s="539"/>
      <c r="G34" s="539"/>
      <c r="H34" s="539"/>
      <c r="I34" s="539"/>
      <c r="J34" s="539"/>
      <c r="K34" s="539"/>
      <c r="L34" s="539"/>
      <c r="M34" s="539"/>
      <c r="N34" s="539"/>
    </row>
    <row r="35" spans="1:14">
      <c r="A35" s="539"/>
      <c r="B35" s="539"/>
      <c r="C35" s="539"/>
      <c r="D35" s="539"/>
      <c r="E35" s="539"/>
      <c r="F35" s="539"/>
      <c r="G35" s="539"/>
      <c r="H35" s="539"/>
      <c r="I35" s="539"/>
      <c r="J35" s="539"/>
      <c r="K35" s="539"/>
      <c r="L35" s="539"/>
      <c r="M35" s="539"/>
      <c r="N35" s="539"/>
    </row>
    <row r="36" spans="1:14">
      <c r="A36" s="539"/>
      <c r="B36" s="539"/>
      <c r="C36" s="539"/>
      <c r="D36" s="539"/>
      <c r="E36" s="539"/>
      <c r="F36" s="539"/>
      <c r="G36" s="539"/>
      <c r="H36" s="539"/>
      <c r="I36" s="539"/>
      <c r="J36" s="539"/>
      <c r="K36" s="539"/>
      <c r="L36" s="539"/>
      <c r="M36" s="539"/>
      <c r="N36" s="539"/>
    </row>
  </sheetData>
  <mergeCells count="1">
    <mergeCell ref="A3:N36"/>
  </mergeCells>
  <pageMargins left="0.70866141732283472"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
  <dimension ref="A1:O213"/>
  <sheetViews>
    <sheetView zoomScaleNormal="100" workbookViewId="0">
      <pane ySplit="5" topLeftCell="A178" activePane="bottomLeft" state="frozen"/>
      <selection pane="bottomLeft" activeCell="H140" sqref="H140"/>
    </sheetView>
  </sheetViews>
  <sheetFormatPr defaultColWidth="8.6640625" defaultRowHeight="13.8"/>
  <cols>
    <col min="1" max="1" width="11.33203125" style="55" customWidth="1"/>
    <col min="2" max="2" width="7.88671875" style="55" customWidth="1"/>
    <col min="3" max="3" width="9.88671875" style="55" customWidth="1"/>
    <col min="4" max="4" width="55.6640625" style="4" bestFit="1" customWidth="1"/>
    <col min="5" max="5" width="10.88671875" style="4" customWidth="1"/>
    <col min="6" max="6" width="10.5546875" style="4" customWidth="1"/>
    <col min="7" max="7" width="15" style="2" customWidth="1"/>
    <col min="8" max="8" width="13.33203125" style="2" customWidth="1"/>
    <col min="9" max="9" width="14.5546875" style="2" bestFit="1" customWidth="1"/>
    <col min="10" max="10" width="13.33203125" style="2" customWidth="1"/>
    <col min="11" max="11" width="11.88671875" style="55" customWidth="1"/>
    <col min="12" max="14" width="11.88671875" style="2" bestFit="1" customWidth="1"/>
    <col min="15" max="15" width="10.6640625" style="2" bestFit="1" customWidth="1"/>
    <col min="16" max="16384" width="8.6640625" style="2"/>
  </cols>
  <sheetData>
    <row r="1" spans="1:15" ht="15.6">
      <c r="A1" s="8" t="s">
        <v>51</v>
      </c>
      <c r="B1" s="25"/>
      <c r="C1" s="5"/>
      <c r="D1" s="6"/>
      <c r="E1" s="6"/>
      <c r="F1" s="6"/>
      <c r="G1" s="3"/>
      <c r="H1" s="7"/>
      <c r="I1" s="7"/>
      <c r="J1" s="7"/>
      <c r="K1" s="5"/>
    </row>
    <row r="2" spans="1:15" ht="15.6">
      <c r="A2" s="8" t="s">
        <v>50</v>
      </c>
      <c r="B2" s="25"/>
      <c r="C2" s="5"/>
      <c r="D2" s="6"/>
      <c r="E2" s="6"/>
      <c r="F2" s="6"/>
      <c r="G2" s="3"/>
      <c r="H2" s="7"/>
      <c r="I2" s="7"/>
      <c r="J2" s="7"/>
      <c r="K2" s="5"/>
    </row>
    <row r="3" spans="1:15" hidden="1">
      <c r="A3" s="10" t="s">
        <v>99</v>
      </c>
      <c r="B3" s="26"/>
      <c r="C3" s="7"/>
      <c r="D3" s="6"/>
      <c r="E3" s="6"/>
      <c r="F3" s="6"/>
      <c r="G3" s="3"/>
      <c r="H3" s="7"/>
      <c r="I3" s="7"/>
      <c r="J3" s="7"/>
      <c r="K3" s="5"/>
    </row>
    <row r="4" spans="1:15" ht="52.5" customHeight="1">
      <c r="A4" s="520" t="s">
        <v>3</v>
      </c>
      <c r="B4" s="521" t="s">
        <v>80</v>
      </c>
      <c r="C4" s="520" t="s">
        <v>79</v>
      </c>
      <c r="D4" s="520" t="s">
        <v>1</v>
      </c>
      <c r="E4" s="53"/>
      <c r="F4" s="53"/>
      <c r="G4" s="523" t="s">
        <v>57</v>
      </c>
      <c r="H4" s="524"/>
      <c r="I4" s="524"/>
      <c r="J4" s="524"/>
      <c r="K4" s="167" t="s">
        <v>39</v>
      </c>
    </row>
    <row r="5" spans="1:15" ht="81.75" customHeight="1">
      <c r="A5" s="520"/>
      <c r="B5" s="522"/>
      <c r="C5" s="520"/>
      <c r="D5" s="520"/>
      <c r="E5" s="50"/>
      <c r="F5" s="50"/>
      <c r="G5" s="131" t="s">
        <v>93</v>
      </c>
      <c r="H5" s="131" t="s">
        <v>139</v>
      </c>
      <c r="I5" s="131" t="s">
        <v>197</v>
      </c>
      <c r="J5" s="131" t="s">
        <v>259</v>
      </c>
      <c r="K5" s="168" t="s">
        <v>230</v>
      </c>
    </row>
    <row r="6" spans="1:15" ht="22.5" customHeight="1">
      <c r="A6" s="3"/>
      <c r="B6" s="5"/>
      <c r="C6" s="3"/>
      <c r="D6" s="3"/>
      <c r="E6" s="3"/>
      <c r="F6" s="3"/>
      <c r="G6" s="3"/>
      <c r="H6" s="3"/>
      <c r="I6" s="3"/>
      <c r="J6" s="3"/>
      <c r="K6" s="169"/>
    </row>
    <row r="7" spans="1:15" ht="25.5" customHeight="1">
      <c r="A7" s="62"/>
      <c r="B7" s="62"/>
      <c r="C7" s="63"/>
      <c r="D7" s="33" t="s">
        <v>175</v>
      </c>
      <c r="E7" s="33"/>
      <c r="F7" s="33"/>
      <c r="G7" s="207">
        <v>-43402456</v>
      </c>
      <c r="H7" s="207">
        <v>-15958085</v>
      </c>
      <c r="I7" s="207">
        <v>-12949647</v>
      </c>
      <c r="J7" s="207">
        <v>-7194586</v>
      </c>
      <c r="K7" s="2"/>
    </row>
    <row r="8" spans="1:15" ht="35.25" customHeight="1">
      <c r="A8" s="62"/>
      <c r="B8" s="62"/>
      <c r="C8" s="63"/>
      <c r="D8" s="33" t="s">
        <v>256</v>
      </c>
      <c r="E8" s="34"/>
      <c r="F8" s="34"/>
      <c r="G8" s="64">
        <f>SUM(G13:G17)</f>
        <v>0</v>
      </c>
      <c r="H8" s="64">
        <f>SUM(H13:H17)</f>
        <v>0</v>
      </c>
      <c r="I8" s="64">
        <f>SUM(I13:I17)</f>
        <v>0</v>
      </c>
      <c r="J8" s="64">
        <f>SUM(J13:J17)</f>
        <v>0</v>
      </c>
      <c r="K8" s="169"/>
    </row>
    <row r="9" spans="1:15" ht="25.5" customHeight="1">
      <c r="A9" s="62"/>
      <c r="B9" s="62"/>
      <c r="C9" s="63"/>
      <c r="D9" s="33" t="s">
        <v>49</v>
      </c>
      <c r="E9" s="33"/>
      <c r="F9" s="33"/>
      <c r="G9" s="64">
        <f>G177</f>
        <v>0</v>
      </c>
      <c r="H9" s="64">
        <f>H177</f>
        <v>0</v>
      </c>
      <c r="I9" s="64">
        <f>I177</f>
        <v>0</v>
      </c>
      <c r="J9" s="64">
        <f>J177</f>
        <v>0</v>
      </c>
      <c r="K9" s="169"/>
    </row>
    <row r="10" spans="1:15" ht="31.5" customHeight="1">
      <c r="A10" s="62"/>
      <c r="B10" s="62"/>
      <c r="C10" s="63"/>
      <c r="D10" s="33" t="s">
        <v>179</v>
      </c>
      <c r="E10" s="33"/>
      <c r="F10" s="33"/>
      <c r="G10" s="64">
        <f>SUM(G7-G8-G9)</f>
        <v>-43402456</v>
      </c>
      <c r="H10" s="64">
        <f>SUM(H7-H8-H9)</f>
        <v>-15958085</v>
      </c>
      <c r="I10" s="64">
        <f>SUM(I7-I8-I9)</f>
        <v>-12949647</v>
      </c>
      <c r="J10" s="64">
        <f>SUM(J7-J8-J9)</f>
        <v>-7194586</v>
      </c>
      <c r="K10" s="169"/>
    </row>
    <row r="11" spans="1:15" ht="22.5" customHeight="1">
      <c r="A11" s="3"/>
      <c r="B11" s="5"/>
      <c r="C11" s="3"/>
      <c r="D11" s="3"/>
      <c r="E11" s="3"/>
      <c r="F11" s="3"/>
      <c r="G11" s="3"/>
      <c r="H11" s="3"/>
      <c r="I11" s="3"/>
      <c r="J11" s="3"/>
      <c r="K11" s="169"/>
    </row>
    <row r="12" spans="1:15" ht="18">
      <c r="A12" s="14" t="s">
        <v>242</v>
      </c>
      <c r="B12" s="24"/>
      <c r="C12" s="11"/>
      <c r="D12" s="13"/>
      <c r="E12" s="13"/>
      <c r="F12" s="13"/>
      <c r="G12" s="15"/>
      <c r="H12" s="15"/>
      <c r="I12" s="15"/>
      <c r="J12" s="15"/>
      <c r="K12" s="169"/>
    </row>
    <row r="13" spans="1:15" ht="18">
      <c r="A13" s="181"/>
      <c r="B13" s="181" t="s">
        <v>74</v>
      </c>
      <c r="C13" s="153">
        <v>9</v>
      </c>
      <c r="D13" s="183" t="s">
        <v>255</v>
      </c>
      <c r="E13" s="184"/>
      <c r="F13" s="184"/>
      <c r="G13" s="185">
        <v>0</v>
      </c>
      <c r="H13" s="185">
        <v>0</v>
      </c>
      <c r="I13" s="185">
        <v>0</v>
      </c>
      <c r="J13" s="185">
        <v>0</v>
      </c>
      <c r="K13" s="169"/>
      <c r="L13" s="186"/>
      <c r="M13" s="186"/>
      <c r="N13" s="186"/>
      <c r="O13" s="186"/>
    </row>
    <row r="14" spans="1:15" ht="18">
      <c r="A14" s="181"/>
      <c r="B14" s="181"/>
      <c r="C14" s="182"/>
      <c r="D14" s="183"/>
      <c r="E14" s="184"/>
      <c r="F14" s="184"/>
      <c r="G14" s="185"/>
      <c r="H14" s="185"/>
      <c r="I14" s="185"/>
      <c r="J14" s="185"/>
      <c r="K14" s="169"/>
      <c r="L14" s="186"/>
      <c r="M14" s="186"/>
      <c r="N14" s="186"/>
      <c r="O14" s="186"/>
    </row>
    <row r="15" spans="1:15" ht="18">
      <c r="A15" s="181"/>
      <c r="B15" s="181"/>
      <c r="C15" s="182"/>
      <c r="D15" s="183"/>
      <c r="E15" s="184"/>
      <c r="F15" s="184"/>
      <c r="G15" s="185"/>
      <c r="H15" s="185"/>
      <c r="I15" s="185"/>
      <c r="J15" s="185"/>
      <c r="K15" s="169"/>
      <c r="L15" s="186"/>
      <c r="M15" s="186"/>
      <c r="N15" s="186"/>
      <c r="O15" s="186"/>
    </row>
    <row r="16" spans="1:15" ht="18">
      <c r="A16" s="181"/>
      <c r="B16" s="181"/>
      <c r="C16" s="182"/>
      <c r="D16" s="183"/>
      <c r="E16" s="184"/>
      <c r="F16" s="184"/>
      <c r="G16" s="185"/>
      <c r="H16" s="185"/>
      <c r="I16" s="185"/>
      <c r="J16" s="185"/>
      <c r="K16" s="169"/>
      <c r="L16" s="186"/>
      <c r="M16" s="186"/>
      <c r="N16" s="186"/>
      <c r="O16" s="186"/>
    </row>
    <row r="17" spans="1:15" ht="18">
      <c r="A17" s="181"/>
      <c r="B17" s="181"/>
      <c r="C17" s="182"/>
      <c r="D17" s="184"/>
      <c r="E17" s="184"/>
      <c r="F17" s="184"/>
      <c r="G17" s="185"/>
      <c r="H17" s="185"/>
      <c r="I17" s="185"/>
      <c r="J17" s="185"/>
      <c r="K17" s="169"/>
      <c r="L17" s="186"/>
      <c r="M17" s="186"/>
      <c r="N17" s="186"/>
      <c r="O17" s="186"/>
    </row>
    <row r="18" spans="1:15" ht="22.5" customHeight="1">
      <c r="A18" s="3"/>
      <c r="B18" s="5"/>
      <c r="C18" s="3"/>
      <c r="D18" s="3"/>
      <c r="E18" s="3"/>
      <c r="F18" s="3"/>
      <c r="G18" s="3"/>
      <c r="H18" s="3"/>
      <c r="I18" s="3"/>
      <c r="J18" s="3"/>
      <c r="K18" s="169"/>
    </row>
    <row r="19" spans="1:15" s="208" customFormat="1" ht="27" customHeight="1">
      <c r="A19" s="525" t="s">
        <v>4</v>
      </c>
      <c r="B19" s="525"/>
      <c r="C19" s="525"/>
      <c r="D19" s="525"/>
      <c r="E19" s="525"/>
      <c r="F19" s="525"/>
      <c r="G19" s="525"/>
      <c r="H19" s="525"/>
      <c r="I19" s="525"/>
      <c r="J19" s="525"/>
      <c r="K19" s="169"/>
    </row>
    <row r="20" spans="1:15" s="208" customFormat="1" ht="25.8">
      <c r="A20" s="519" t="s">
        <v>75</v>
      </c>
      <c r="B20" s="519"/>
      <c r="C20" s="519"/>
      <c r="D20" s="519"/>
      <c r="E20" s="519"/>
      <c r="F20" s="519"/>
      <c r="G20" s="519"/>
      <c r="H20" s="519"/>
      <c r="I20" s="519"/>
      <c r="J20" s="193"/>
      <c r="K20" s="169"/>
    </row>
    <row r="21" spans="1:15" ht="28.8">
      <c r="A21" s="146"/>
      <c r="B21" s="147"/>
      <c r="C21" s="147"/>
      <c r="D21" s="145" t="s">
        <v>210</v>
      </c>
      <c r="E21" s="22" t="s">
        <v>78</v>
      </c>
      <c r="F21" s="22" t="s">
        <v>83</v>
      </c>
      <c r="G21" s="164"/>
      <c r="H21" s="148"/>
      <c r="I21" s="148"/>
      <c r="J21" s="165"/>
      <c r="K21" s="166"/>
    </row>
    <row r="22" spans="1:15" s="156" customFormat="1" ht="18">
      <c r="A22" s="153" t="s">
        <v>257</v>
      </c>
      <c r="B22" s="153" t="s">
        <v>71</v>
      </c>
      <c r="C22" s="153">
        <v>2</v>
      </c>
      <c r="D22" s="154" t="s">
        <v>258</v>
      </c>
      <c r="E22" s="153" t="s">
        <v>70</v>
      </c>
      <c r="F22" s="153"/>
      <c r="G22" s="155">
        <v>-400000</v>
      </c>
      <c r="H22" s="155">
        <v>-400000</v>
      </c>
      <c r="I22" s="155">
        <v>-400000</v>
      </c>
      <c r="J22" s="155">
        <v>-400000</v>
      </c>
      <c r="K22" s="170"/>
    </row>
    <row r="23" spans="1:15" s="156" customFormat="1" ht="18" hidden="1">
      <c r="A23" s="153"/>
      <c r="B23" s="153"/>
      <c r="C23" s="153"/>
      <c r="D23" s="154"/>
      <c r="E23" s="153"/>
      <c r="F23" s="153"/>
      <c r="G23" s="155"/>
      <c r="H23" s="155"/>
      <c r="I23" s="155"/>
      <c r="J23" s="155"/>
      <c r="K23" s="170"/>
    </row>
    <row r="24" spans="1:15" s="140" customFormat="1" ht="14.4">
      <c r="A24" s="157"/>
      <c r="B24" s="209"/>
      <c r="C24" s="209"/>
      <c r="D24" s="210"/>
      <c r="E24" s="209"/>
      <c r="F24" s="209"/>
      <c r="G24" s="211"/>
      <c r="H24" s="211"/>
      <c r="I24" s="211"/>
      <c r="J24" s="211"/>
      <c r="K24" s="171"/>
    </row>
    <row r="25" spans="1:15" s="140" customFormat="1" ht="14.4">
      <c r="A25" s="157"/>
      <c r="B25" s="158"/>
      <c r="C25" s="158"/>
      <c r="D25" s="159" t="s">
        <v>226</v>
      </c>
      <c r="E25" s="158"/>
      <c r="F25" s="158"/>
      <c r="G25" s="160"/>
      <c r="H25" s="160"/>
      <c r="I25" s="160"/>
      <c r="J25" s="160"/>
      <c r="K25" s="171"/>
    </row>
    <row r="26" spans="1:15" s="156" customFormat="1" ht="21.75" customHeight="1">
      <c r="A26" s="153" t="s">
        <v>260</v>
      </c>
      <c r="B26" s="153" t="s">
        <v>72</v>
      </c>
      <c r="C26" s="153">
        <v>4</v>
      </c>
      <c r="D26" s="154" t="s">
        <v>262</v>
      </c>
      <c r="E26" s="153" t="s">
        <v>70</v>
      </c>
      <c r="F26" s="153"/>
      <c r="G26" s="155">
        <v>-600000</v>
      </c>
      <c r="H26" s="155">
        <v>-600000</v>
      </c>
      <c r="I26" s="155">
        <v>-600000</v>
      </c>
      <c r="J26" s="155">
        <v>-600000</v>
      </c>
      <c r="K26" s="170"/>
    </row>
    <row r="27" spans="1:15" s="161" customFormat="1" ht="18">
      <c r="A27" s="153" t="s">
        <v>261</v>
      </c>
      <c r="B27" s="153" t="s">
        <v>72</v>
      </c>
      <c r="C27" s="153">
        <v>4</v>
      </c>
      <c r="D27" s="154" t="s">
        <v>263</v>
      </c>
      <c r="E27" s="153" t="s">
        <v>70</v>
      </c>
      <c r="F27" s="153"/>
      <c r="G27" s="155">
        <v>-85000</v>
      </c>
      <c r="H27" s="155">
        <v>-172000</v>
      </c>
      <c r="I27" s="155">
        <v>-172000</v>
      </c>
      <c r="J27" s="155">
        <v>-172000</v>
      </c>
      <c r="K27" s="170"/>
    </row>
    <row r="28" spans="1:15" s="161" customFormat="1" ht="15" customHeight="1">
      <c r="A28" s="153" t="s">
        <v>273</v>
      </c>
      <c r="B28" s="153"/>
      <c r="C28" s="153">
        <v>4</v>
      </c>
      <c r="D28" s="154" t="s">
        <v>274</v>
      </c>
      <c r="E28" s="153" t="s">
        <v>70</v>
      </c>
      <c r="F28" s="153"/>
      <c r="G28" s="155">
        <v>-100000</v>
      </c>
      <c r="H28" s="155">
        <v>-100000</v>
      </c>
      <c r="I28" s="155">
        <v>-100000</v>
      </c>
      <c r="J28" s="155">
        <v>-100000</v>
      </c>
      <c r="K28" s="170"/>
    </row>
    <row r="29" spans="1:15" s="161" customFormat="1" ht="15" customHeight="1">
      <c r="A29" s="153" t="s">
        <v>264</v>
      </c>
      <c r="B29" s="153"/>
      <c r="C29" s="153">
        <v>4</v>
      </c>
      <c r="D29" s="154" t="s">
        <v>275</v>
      </c>
      <c r="E29" s="153" t="s">
        <v>70</v>
      </c>
      <c r="F29" s="153"/>
      <c r="G29" s="155">
        <v>-100000</v>
      </c>
      <c r="H29" s="155">
        <v>-100000</v>
      </c>
      <c r="I29" s="155">
        <v>-100000</v>
      </c>
      <c r="J29" s="155">
        <v>-100000</v>
      </c>
      <c r="K29" s="170"/>
    </row>
    <row r="30" spans="1:15" s="161" customFormat="1" ht="15" customHeight="1">
      <c r="A30" s="153" t="s">
        <v>265</v>
      </c>
      <c r="B30" s="153"/>
      <c r="C30" s="153">
        <v>4</v>
      </c>
      <c r="D30" s="154" t="s">
        <v>276</v>
      </c>
      <c r="E30" s="153" t="s">
        <v>70</v>
      </c>
      <c r="F30" s="153"/>
      <c r="G30" s="155">
        <v>-440000</v>
      </c>
      <c r="H30" s="155">
        <v>-440000</v>
      </c>
      <c r="I30" s="155">
        <v>-440000</v>
      </c>
      <c r="J30" s="155">
        <v>-440000</v>
      </c>
      <c r="K30" s="170"/>
    </row>
    <row r="31" spans="1:15" s="156" customFormat="1" ht="21.75" customHeight="1">
      <c r="A31" s="153" t="s">
        <v>266</v>
      </c>
      <c r="B31" s="153" t="s">
        <v>72</v>
      </c>
      <c r="C31" s="153">
        <v>4</v>
      </c>
      <c r="D31" s="154" t="s">
        <v>277</v>
      </c>
      <c r="E31" s="153" t="s">
        <v>70</v>
      </c>
      <c r="F31" s="153"/>
      <c r="G31" s="155">
        <v>-220000</v>
      </c>
      <c r="H31" s="155">
        <v>-220000</v>
      </c>
      <c r="I31" s="155">
        <v>-220000</v>
      </c>
      <c r="J31" s="155">
        <v>-220000</v>
      </c>
      <c r="K31" s="170"/>
    </row>
    <row r="32" spans="1:15" s="156" customFormat="1" ht="18">
      <c r="A32" s="153" t="s">
        <v>267</v>
      </c>
      <c r="B32" s="153" t="s">
        <v>72</v>
      </c>
      <c r="C32" s="153">
        <v>5</v>
      </c>
      <c r="D32" s="154" t="s">
        <v>278</v>
      </c>
      <c r="E32" s="153" t="s">
        <v>70</v>
      </c>
      <c r="F32" s="153"/>
      <c r="G32" s="155">
        <v>-1100000</v>
      </c>
      <c r="H32" s="155">
        <v>-1100000</v>
      </c>
      <c r="I32" s="155">
        <v>-1100000</v>
      </c>
      <c r="J32" s="155">
        <v>-1100000</v>
      </c>
      <c r="K32" s="170"/>
    </row>
    <row r="33" spans="1:11" s="156" customFormat="1" ht="18">
      <c r="A33" s="153" t="s">
        <v>268</v>
      </c>
      <c r="B33" s="153" t="s">
        <v>72</v>
      </c>
      <c r="C33" s="153">
        <v>5</v>
      </c>
      <c r="D33" s="154" t="s">
        <v>279</v>
      </c>
      <c r="E33" s="153" t="s">
        <v>70</v>
      </c>
      <c r="F33" s="153"/>
      <c r="G33" s="155">
        <v>-530000</v>
      </c>
      <c r="H33" s="155">
        <v>-530000</v>
      </c>
      <c r="I33" s="155">
        <v>-530000</v>
      </c>
      <c r="J33" s="155">
        <v>-530000</v>
      </c>
      <c r="K33" s="170"/>
    </row>
    <row r="34" spans="1:11" s="156" customFormat="1" ht="21.75" customHeight="1">
      <c r="A34" s="153" t="s">
        <v>269</v>
      </c>
      <c r="B34" s="153" t="s">
        <v>72</v>
      </c>
      <c r="C34" s="153">
        <v>4</v>
      </c>
      <c r="D34" s="154" t="s">
        <v>280</v>
      </c>
      <c r="E34" s="153" t="s">
        <v>70</v>
      </c>
      <c r="F34" s="153"/>
      <c r="G34" s="155">
        <v>-750000</v>
      </c>
      <c r="H34" s="155">
        <v>-1500000</v>
      </c>
      <c r="I34" s="155">
        <v>-1500000</v>
      </c>
      <c r="J34" s="155">
        <v>-1500000</v>
      </c>
      <c r="K34" s="170"/>
    </row>
    <row r="35" spans="1:11" s="156" customFormat="1" ht="21.75" customHeight="1">
      <c r="A35" s="153" t="s">
        <v>270</v>
      </c>
      <c r="B35" s="153" t="s">
        <v>72</v>
      </c>
      <c r="C35" s="153">
        <v>5</v>
      </c>
      <c r="D35" s="154" t="s">
        <v>281</v>
      </c>
      <c r="E35" s="153" t="s">
        <v>70</v>
      </c>
      <c r="F35" s="153"/>
      <c r="G35" s="155">
        <v>-350000</v>
      </c>
      <c r="H35" s="155">
        <v>-350000</v>
      </c>
      <c r="I35" s="155">
        <v>-350000</v>
      </c>
      <c r="J35" s="155">
        <v>-350000</v>
      </c>
      <c r="K35" s="170"/>
    </row>
    <row r="36" spans="1:11" s="156" customFormat="1" ht="21.75" customHeight="1">
      <c r="A36" s="153" t="s">
        <v>271</v>
      </c>
      <c r="B36" s="153" t="s">
        <v>72</v>
      </c>
      <c r="C36" s="153">
        <v>5</v>
      </c>
      <c r="D36" s="154" t="s">
        <v>282</v>
      </c>
      <c r="E36" s="153" t="s">
        <v>70</v>
      </c>
      <c r="F36" s="153"/>
      <c r="G36" s="155">
        <v>-250000</v>
      </c>
      <c r="H36" s="155">
        <v>-250000</v>
      </c>
      <c r="I36" s="155">
        <v>-250000</v>
      </c>
      <c r="J36" s="155">
        <v>-250000</v>
      </c>
      <c r="K36" s="170"/>
    </row>
    <row r="37" spans="1:11" s="156" customFormat="1" ht="21.75" customHeight="1">
      <c r="A37" s="153" t="s">
        <v>272</v>
      </c>
      <c r="B37" s="153" t="s">
        <v>72</v>
      </c>
      <c r="C37" s="153">
        <v>6</v>
      </c>
      <c r="D37" s="154" t="s">
        <v>283</v>
      </c>
      <c r="E37" s="153"/>
      <c r="F37" s="153" t="s">
        <v>70</v>
      </c>
      <c r="G37" s="155">
        <v>-50000</v>
      </c>
      <c r="H37" s="155">
        <v>-100000</v>
      </c>
      <c r="I37" s="155">
        <v>-100000</v>
      </c>
      <c r="J37" s="155">
        <v>-100000</v>
      </c>
      <c r="K37" s="170"/>
    </row>
    <row r="38" spans="1:11" s="140" customFormat="1" ht="14.4">
      <c r="A38" s="157"/>
      <c r="B38" s="209"/>
      <c r="C38" s="209"/>
      <c r="D38" s="210"/>
      <c r="E38" s="209"/>
      <c r="F38" s="209"/>
      <c r="G38" s="211"/>
      <c r="H38" s="211"/>
      <c r="I38" s="211"/>
      <c r="J38" s="211"/>
      <c r="K38" s="171"/>
    </row>
    <row r="39" spans="1:11" s="140" customFormat="1" ht="14.4">
      <c r="A39" s="157"/>
      <c r="B39" s="158"/>
      <c r="C39" s="158"/>
      <c r="D39" s="159" t="s">
        <v>81</v>
      </c>
      <c r="E39" s="158"/>
      <c r="F39" s="158"/>
      <c r="G39" s="160"/>
      <c r="H39" s="160"/>
      <c r="I39" s="160"/>
      <c r="J39" s="160"/>
      <c r="K39" s="171"/>
    </row>
    <row r="40" spans="1:11" s="156" customFormat="1" ht="30" customHeight="1">
      <c r="A40" s="153" t="s">
        <v>284</v>
      </c>
      <c r="B40" s="153" t="s">
        <v>207</v>
      </c>
      <c r="C40" s="153">
        <v>3</v>
      </c>
      <c r="D40" s="154" t="s">
        <v>285</v>
      </c>
      <c r="E40" s="153" t="s">
        <v>70</v>
      </c>
      <c r="F40" s="153"/>
      <c r="G40" s="155">
        <v>-200000</v>
      </c>
      <c r="H40" s="155">
        <v>-200000</v>
      </c>
      <c r="I40" s="155">
        <v>-200000</v>
      </c>
      <c r="J40" s="155">
        <v>-200000</v>
      </c>
      <c r="K40" s="170"/>
    </row>
    <row r="41" spans="1:11" s="140" customFormat="1" ht="30.75" customHeight="1">
      <c r="A41" s="153" t="s">
        <v>286</v>
      </c>
      <c r="B41" s="153" t="s">
        <v>207</v>
      </c>
      <c r="C41" s="153">
        <v>3</v>
      </c>
      <c r="D41" s="154" t="s">
        <v>287</v>
      </c>
      <c r="E41" s="153" t="s">
        <v>70</v>
      </c>
      <c r="F41" s="153"/>
      <c r="G41" s="155">
        <v>-2400000</v>
      </c>
      <c r="H41" s="155">
        <v>-2400000</v>
      </c>
      <c r="I41" s="155">
        <v>-2400000</v>
      </c>
      <c r="J41" s="155">
        <v>-2400000</v>
      </c>
      <c r="K41" s="170"/>
    </row>
    <row r="42" spans="1:11" s="140" customFormat="1" ht="14.4">
      <c r="A42" s="157"/>
      <c r="B42" s="209"/>
      <c r="C42" s="209"/>
      <c r="D42" s="210"/>
      <c r="E42" s="209"/>
      <c r="F42" s="209"/>
      <c r="G42" s="211"/>
      <c r="H42" s="211"/>
      <c r="I42" s="211"/>
      <c r="J42" s="211"/>
      <c r="K42" s="171"/>
    </row>
    <row r="43" spans="1:11" s="140" customFormat="1" ht="14.4">
      <c r="A43" s="157"/>
      <c r="B43" s="158"/>
      <c r="C43" s="158"/>
      <c r="D43" s="159" t="s">
        <v>227</v>
      </c>
      <c r="E43" s="158"/>
      <c r="F43" s="158"/>
      <c r="G43" s="160"/>
      <c r="H43" s="160"/>
      <c r="I43" s="160"/>
      <c r="J43" s="160"/>
      <c r="K43" s="171"/>
    </row>
    <row r="44" spans="1:11" s="140" customFormat="1" ht="18">
      <c r="A44" s="132" t="s">
        <v>288</v>
      </c>
      <c r="B44" s="162" t="s">
        <v>294</v>
      </c>
      <c r="C44" s="153">
        <v>7</v>
      </c>
      <c r="D44" s="154" t="s">
        <v>295</v>
      </c>
      <c r="E44" s="153"/>
      <c r="F44" s="153" t="s">
        <v>70</v>
      </c>
      <c r="G44" s="155">
        <v>-500000</v>
      </c>
      <c r="H44" s="155">
        <v>-500000</v>
      </c>
      <c r="I44" s="155">
        <v>-500000</v>
      </c>
      <c r="J44" s="155">
        <v>-500000</v>
      </c>
      <c r="K44" s="170"/>
    </row>
    <row r="45" spans="1:11" s="140" customFormat="1" ht="18">
      <c r="A45" s="132" t="s">
        <v>289</v>
      </c>
      <c r="B45" s="153" t="s">
        <v>294</v>
      </c>
      <c r="C45" s="153">
        <v>7</v>
      </c>
      <c r="D45" s="154" t="s">
        <v>296</v>
      </c>
      <c r="E45" s="153" t="s">
        <v>70</v>
      </c>
      <c r="F45" s="153"/>
      <c r="G45" s="155">
        <v>-200000</v>
      </c>
      <c r="H45" s="155">
        <v>-200000</v>
      </c>
      <c r="I45" s="155">
        <v>-200000</v>
      </c>
      <c r="J45" s="155">
        <v>-200000</v>
      </c>
      <c r="K45" s="170"/>
    </row>
    <row r="46" spans="1:11" s="140" customFormat="1" ht="18">
      <c r="A46" s="132" t="s">
        <v>290</v>
      </c>
      <c r="B46" s="153" t="s">
        <v>294</v>
      </c>
      <c r="C46" s="153">
        <v>7</v>
      </c>
      <c r="D46" s="154" t="s">
        <v>297</v>
      </c>
      <c r="E46" s="153" t="s">
        <v>70</v>
      </c>
      <c r="F46" s="153"/>
      <c r="G46" s="155">
        <v>-1800000</v>
      </c>
      <c r="H46" s="155">
        <v>-1800000</v>
      </c>
      <c r="I46" s="155">
        <v>-1800000</v>
      </c>
      <c r="J46" s="155">
        <v>-1800000</v>
      </c>
      <c r="K46" s="170"/>
    </row>
    <row r="47" spans="1:11" s="140" customFormat="1" ht="18">
      <c r="A47" s="132" t="s">
        <v>291</v>
      </c>
      <c r="B47" s="162" t="s">
        <v>294</v>
      </c>
      <c r="C47" s="153">
        <v>6</v>
      </c>
      <c r="D47" s="154" t="s">
        <v>298</v>
      </c>
      <c r="E47" s="153"/>
      <c r="F47" s="153" t="s">
        <v>70</v>
      </c>
      <c r="G47" s="155">
        <v>-75000</v>
      </c>
      <c r="H47" s="155">
        <v>-150000</v>
      </c>
      <c r="I47" s="155">
        <v>-150000</v>
      </c>
      <c r="J47" s="155">
        <v>-150000</v>
      </c>
      <c r="K47" s="170"/>
    </row>
    <row r="48" spans="1:11" s="140" customFormat="1" ht="18">
      <c r="A48" s="132" t="s">
        <v>292</v>
      </c>
      <c r="B48" s="162" t="s">
        <v>294</v>
      </c>
      <c r="C48" s="153">
        <v>7</v>
      </c>
      <c r="D48" s="154" t="s">
        <v>299</v>
      </c>
      <c r="E48" s="153" t="s">
        <v>70</v>
      </c>
      <c r="F48" s="153"/>
      <c r="G48" s="155">
        <v>-1050000</v>
      </c>
      <c r="H48" s="155">
        <v>-1050000</v>
      </c>
      <c r="I48" s="155">
        <v>-1050000</v>
      </c>
      <c r="J48" s="155">
        <v>-1050000</v>
      </c>
      <c r="K48" s="170"/>
    </row>
    <row r="49" spans="1:11" s="140" customFormat="1" ht="18">
      <c r="A49" s="132" t="s">
        <v>293</v>
      </c>
      <c r="B49" s="162" t="s">
        <v>294</v>
      </c>
      <c r="C49" s="153">
        <v>7</v>
      </c>
      <c r="D49" s="154" t="s">
        <v>300</v>
      </c>
      <c r="E49" s="153" t="s">
        <v>70</v>
      </c>
      <c r="F49" s="153"/>
      <c r="G49" s="155">
        <v>-460000</v>
      </c>
      <c r="H49" s="155">
        <v>-460000</v>
      </c>
      <c r="I49" s="155">
        <v>-460000</v>
      </c>
      <c r="J49" s="155">
        <v>-460000</v>
      </c>
      <c r="K49" s="170"/>
    </row>
    <row r="50" spans="1:11" s="140" customFormat="1" ht="14.4">
      <c r="A50" s="157"/>
      <c r="B50" s="209"/>
      <c r="C50" s="209"/>
      <c r="D50" s="210"/>
      <c r="E50" s="209"/>
      <c r="F50" s="209"/>
      <c r="G50" s="211"/>
      <c r="H50" s="211"/>
      <c r="I50" s="211"/>
      <c r="J50" s="211"/>
      <c r="K50" s="171"/>
    </row>
    <row r="51" spans="1:11" s="140" customFormat="1" ht="14.4">
      <c r="A51" s="157"/>
      <c r="B51" s="209"/>
      <c r="C51" s="209"/>
      <c r="D51" s="137" t="s">
        <v>82</v>
      </c>
      <c r="E51" s="209"/>
      <c r="F51" s="209"/>
      <c r="G51" s="211"/>
      <c r="H51" s="211"/>
      <c r="I51" s="211"/>
      <c r="J51" s="211"/>
      <c r="K51" s="171"/>
    </row>
    <row r="52" spans="1:11" s="156" customFormat="1" ht="21.75" customHeight="1">
      <c r="A52" s="153" t="s">
        <v>301</v>
      </c>
      <c r="B52" s="153" t="s">
        <v>74</v>
      </c>
      <c r="C52" s="153">
        <v>2</v>
      </c>
      <c r="D52" s="154" t="s">
        <v>305</v>
      </c>
      <c r="E52" s="153" t="s">
        <v>70</v>
      </c>
      <c r="F52" s="153"/>
      <c r="G52" s="155">
        <v>-600000</v>
      </c>
      <c r="H52" s="155">
        <v>-600000</v>
      </c>
      <c r="I52" s="155">
        <v>-600000</v>
      </c>
      <c r="J52" s="155">
        <v>-600000</v>
      </c>
      <c r="K52" s="170"/>
    </row>
    <row r="53" spans="1:11" s="140" customFormat="1" ht="18">
      <c r="A53" s="132" t="s">
        <v>302</v>
      </c>
      <c r="B53" s="162" t="s">
        <v>74</v>
      </c>
      <c r="C53" s="153">
        <v>9</v>
      </c>
      <c r="D53" s="163" t="s">
        <v>306</v>
      </c>
      <c r="E53" s="153" t="s">
        <v>70</v>
      </c>
      <c r="F53" s="153" t="s">
        <v>70</v>
      </c>
      <c r="G53" s="155">
        <v>-100000</v>
      </c>
      <c r="H53" s="155">
        <v>-200000</v>
      </c>
      <c r="I53" s="155">
        <v>-200000</v>
      </c>
      <c r="J53" s="155">
        <v>-200000</v>
      </c>
      <c r="K53" s="170"/>
    </row>
    <row r="54" spans="1:11" s="140" customFormat="1" ht="18">
      <c r="A54" s="132" t="s">
        <v>303</v>
      </c>
      <c r="B54" s="162" t="s">
        <v>74</v>
      </c>
      <c r="C54" s="153">
        <v>9</v>
      </c>
      <c r="D54" s="163" t="s">
        <v>307</v>
      </c>
      <c r="E54" s="153"/>
      <c r="F54" s="153" t="s">
        <v>70</v>
      </c>
      <c r="G54" s="155">
        <v>-400000</v>
      </c>
      <c r="H54" s="155">
        <v>-600000</v>
      </c>
      <c r="I54" s="155">
        <v>-700000</v>
      </c>
      <c r="J54" s="155">
        <v>-750000</v>
      </c>
      <c r="K54" s="170"/>
    </row>
    <row r="55" spans="1:11" s="140" customFormat="1" ht="18">
      <c r="A55" s="132" t="s">
        <v>304</v>
      </c>
      <c r="B55" s="162" t="s">
        <v>74</v>
      </c>
      <c r="C55" s="153">
        <v>9</v>
      </c>
      <c r="D55" s="163" t="s">
        <v>308</v>
      </c>
      <c r="E55" s="153"/>
      <c r="F55" s="153" t="s">
        <v>70</v>
      </c>
      <c r="G55" s="155">
        <v>-100000</v>
      </c>
      <c r="H55" s="155">
        <v>-100000</v>
      </c>
      <c r="I55" s="155">
        <v>-100000</v>
      </c>
      <c r="J55" s="155">
        <v>-100000</v>
      </c>
      <c r="K55" s="170"/>
    </row>
    <row r="56" spans="1:11" ht="18">
      <c r="A56" s="5"/>
      <c r="B56" s="5"/>
      <c r="C56" s="5"/>
      <c r="D56" s="51"/>
      <c r="E56" s="51"/>
      <c r="F56" s="51"/>
      <c r="G56" s="212"/>
      <c r="H56" s="212"/>
      <c r="I56" s="212"/>
      <c r="J56" s="212"/>
      <c r="K56" s="169"/>
    </row>
    <row r="57" spans="1:11" s="215" customFormat="1" ht="18">
      <c r="A57" s="232" t="s">
        <v>76</v>
      </c>
      <c r="B57" s="213"/>
      <c r="C57" s="213"/>
      <c r="D57" s="6"/>
      <c r="E57" s="6"/>
      <c r="F57" s="6"/>
      <c r="G57" s="214"/>
      <c r="H57" s="214"/>
      <c r="I57" s="214"/>
      <c r="J57" s="214"/>
      <c r="K57" s="18"/>
    </row>
    <row r="58" spans="1:11" ht="18">
      <c r="A58" s="231"/>
      <c r="B58" s="9"/>
      <c r="C58" s="9"/>
      <c r="D58" s="16" t="s">
        <v>86</v>
      </c>
      <c r="E58" s="16"/>
      <c r="F58" s="16"/>
      <c r="G58" s="17"/>
      <c r="H58" s="17"/>
      <c r="I58" s="17"/>
      <c r="J58" s="17"/>
      <c r="K58" s="178"/>
    </row>
    <row r="59" spans="1:11" ht="18">
      <c r="A59" s="9"/>
      <c r="B59" s="9"/>
      <c r="C59" s="9"/>
      <c r="D59" s="16" t="s">
        <v>87</v>
      </c>
      <c r="E59" s="16"/>
      <c r="F59" s="16"/>
      <c r="G59" s="17"/>
      <c r="H59" s="17"/>
      <c r="I59" s="17"/>
      <c r="J59" s="17"/>
      <c r="K59" s="178"/>
    </row>
    <row r="60" spans="1:11" ht="18">
      <c r="A60" s="9"/>
      <c r="B60" s="9"/>
      <c r="C60" s="9"/>
      <c r="D60" s="16" t="s">
        <v>88</v>
      </c>
      <c r="E60" s="16"/>
      <c r="F60" s="16"/>
      <c r="G60" s="17"/>
      <c r="H60" s="17"/>
      <c r="I60" s="17"/>
      <c r="J60" s="17"/>
      <c r="K60" s="178"/>
    </row>
    <row r="61" spans="1:11" ht="18">
      <c r="A61" s="9"/>
      <c r="B61" s="9"/>
      <c r="C61" s="9"/>
      <c r="D61" s="16" t="s">
        <v>89</v>
      </c>
      <c r="E61" s="16"/>
      <c r="F61" s="16"/>
      <c r="G61" s="17"/>
      <c r="H61" s="17"/>
      <c r="I61" s="17"/>
      <c r="J61" s="17"/>
      <c r="K61" s="178"/>
    </row>
    <row r="62" spans="1:11" ht="18">
      <c r="A62" s="9"/>
      <c r="B62" s="9"/>
      <c r="C62" s="9"/>
      <c r="D62" s="16" t="s">
        <v>41</v>
      </c>
      <c r="E62" s="16"/>
      <c r="F62" s="16"/>
      <c r="G62" s="17"/>
      <c r="H62" s="17"/>
      <c r="I62" s="17"/>
      <c r="J62" s="17"/>
      <c r="K62" s="170"/>
    </row>
    <row r="63" spans="1:11" ht="18">
      <c r="A63" s="9"/>
      <c r="B63" s="9"/>
      <c r="C63" s="9"/>
      <c r="D63" s="16" t="s">
        <v>41</v>
      </c>
      <c r="E63" s="16"/>
      <c r="F63" s="16"/>
      <c r="G63" s="17"/>
      <c r="H63" s="17"/>
      <c r="I63" s="17"/>
      <c r="J63" s="17"/>
      <c r="K63" s="170"/>
    </row>
    <row r="64" spans="1:11" ht="18">
      <c r="A64" s="9"/>
      <c r="B64" s="9"/>
      <c r="C64" s="9"/>
      <c r="D64" s="16" t="s">
        <v>42</v>
      </c>
      <c r="E64" s="16"/>
      <c r="F64" s="16"/>
      <c r="G64" s="17"/>
      <c r="H64" s="17"/>
      <c r="I64" s="17"/>
      <c r="J64" s="17"/>
      <c r="K64" s="170"/>
    </row>
    <row r="65" spans="1:11" ht="18">
      <c r="A65" s="9"/>
      <c r="B65" s="9"/>
      <c r="C65" s="9"/>
      <c r="D65" s="16" t="s">
        <v>43</v>
      </c>
      <c r="E65" s="16"/>
      <c r="F65" s="16"/>
      <c r="G65" s="17"/>
      <c r="H65" s="17"/>
      <c r="I65" s="17"/>
      <c r="J65" s="17"/>
      <c r="K65" s="170"/>
    </row>
    <row r="66" spans="1:11" ht="18">
      <c r="A66" s="9"/>
      <c r="B66" s="9"/>
      <c r="C66" s="9"/>
      <c r="D66" s="16" t="s">
        <v>44</v>
      </c>
      <c r="E66" s="16"/>
      <c r="F66" s="16"/>
      <c r="G66" s="17"/>
      <c r="H66" s="17"/>
      <c r="I66" s="17"/>
      <c r="J66" s="17"/>
      <c r="K66" s="170"/>
    </row>
    <row r="67" spans="1:11" ht="18">
      <c r="A67" s="9"/>
      <c r="B67" s="9"/>
      <c r="C67" s="9"/>
      <c r="D67" s="16" t="s">
        <v>45</v>
      </c>
      <c r="E67" s="16"/>
      <c r="F67" s="16"/>
      <c r="G67" s="17"/>
      <c r="H67" s="17"/>
      <c r="I67" s="17"/>
      <c r="J67" s="17"/>
      <c r="K67" s="170"/>
    </row>
    <row r="68" spans="1:11" ht="18">
      <c r="A68" s="9"/>
      <c r="B68" s="9"/>
      <c r="C68" s="9"/>
      <c r="D68" s="16" t="s">
        <v>46</v>
      </c>
      <c r="E68" s="16"/>
      <c r="F68" s="16"/>
      <c r="G68" s="17"/>
      <c r="H68" s="17"/>
      <c r="I68" s="17"/>
      <c r="J68" s="17"/>
      <c r="K68" s="170"/>
    </row>
    <row r="69" spans="1:11" ht="18">
      <c r="A69" s="9"/>
      <c r="B69" s="9"/>
      <c r="C69" s="9"/>
      <c r="D69" s="16" t="s">
        <v>59</v>
      </c>
      <c r="E69" s="16"/>
      <c r="F69" s="16"/>
      <c r="G69" s="17"/>
      <c r="H69" s="17"/>
      <c r="I69" s="17"/>
      <c r="J69" s="17"/>
      <c r="K69" s="170"/>
    </row>
    <row r="70" spans="1:11" ht="18">
      <c r="A70" s="9"/>
      <c r="B70" s="9"/>
      <c r="C70" s="9"/>
      <c r="D70" s="16" t="s">
        <v>60</v>
      </c>
      <c r="E70" s="16"/>
      <c r="F70" s="16"/>
      <c r="G70" s="17"/>
      <c r="H70" s="17"/>
      <c r="I70" s="17"/>
      <c r="J70" s="17"/>
      <c r="K70" s="170"/>
    </row>
    <row r="71" spans="1:11" ht="18">
      <c r="A71" s="9"/>
      <c r="B71" s="9"/>
      <c r="C71" s="9"/>
      <c r="D71" s="16" t="s">
        <v>61</v>
      </c>
      <c r="E71" s="16"/>
      <c r="F71" s="16"/>
      <c r="G71" s="17"/>
      <c r="H71" s="17"/>
      <c r="I71" s="17"/>
      <c r="J71" s="17"/>
      <c r="K71" s="170"/>
    </row>
    <row r="72" spans="1:11" ht="18">
      <c r="A72" s="9"/>
      <c r="B72" s="9"/>
      <c r="C72" s="9"/>
      <c r="D72" s="16" t="s">
        <v>62</v>
      </c>
      <c r="E72" s="16"/>
      <c r="F72" s="16"/>
      <c r="G72" s="17"/>
      <c r="H72" s="17"/>
      <c r="I72" s="17"/>
      <c r="J72" s="17"/>
      <c r="K72" s="170"/>
    </row>
    <row r="73" spans="1:11" ht="18">
      <c r="A73" s="9"/>
      <c r="B73" s="9"/>
      <c r="C73" s="9"/>
      <c r="D73" s="16" t="s">
        <v>63</v>
      </c>
      <c r="E73" s="16"/>
      <c r="F73" s="16"/>
      <c r="G73" s="17"/>
      <c r="H73" s="17"/>
      <c r="I73" s="17"/>
      <c r="J73" s="17"/>
      <c r="K73" s="170"/>
    </row>
    <row r="74" spans="1:11" ht="18">
      <c r="A74" s="9"/>
      <c r="B74" s="9"/>
      <c r="C74" s="9"/>
      <c r="D74" s="16" t="s">
        <v>64</v>
      </c>
      <c r="E74" s="16"/>
      <c r="F74" s="16"/>
      <c r="G74" s="17"/>
      <c r="H74" s="17"/>
      <c r="I74" s="17"/>
      <c r="J74" s="17"/>
      <c r="K74" s="170"/>
    </row>
    <row r="75" spans="1:11" ht="18">
      <c r="A75" s="9"/>
      <c r="B75" s="9"/>
      <c r="C75" s="9"/>
      <c r="D75" s="16" t="s">
        <v>65</v>
      </c>
      <c r="E75" s="16"/>
      <c r="F75" s="16"/>
      <c r="G75" s="17"/>
      <c r="H75" s="17"/>
      <c r="I75" s="17"/>
      <c r="J75" s="17"/>
      <c r="K75" s="170"/>
    </row>
    <row r="76" spans="1:11" ht="18">
      <c r="A76" s="9"/>
      <c r="B76" s="9"/>
      <c r="C76" s="9"/>
      <c r="D76" s="16" t="s">
        <v>66</v>
      </c>
      <c r="E76" s="16"/>
      <c r="F76" s="16"/>
      <c r="G76" s="17"/>
      <c r="H76" s="17"/>
      <c r="I76" s="17"/>
      <c r="J76" s="17"/>
      <c r="K76" s="170"/>
    </row>
    <row r="77" spans="1:11" ht="18">
      <c r="A77" s="9"/>
      <c r="B77" s="9"/>
      <c r="C77" s="9"/>
      <c r="D77" s="16" t="s">
        <v>67</v>
      </c>
      <c r="E77" s="16"/>
      <c r="F77" s="16"/>
      <c r="G77" s="17"/>
      <c r="H77" s="17"/>
      <c r="I77" s="17"/>
      <c r="J77" s="17"/>
      <c r="K77" s="170"/>
    </row>
    <row r="78" spans="1:11" ht="18">
      <c r="A78" s="9"/>
      <c r="B78" s="9"/>
      <c r="C78" s="9"/>
      <c r="D78" s="16" t="s">
        <v>68</v>
      </c>
      <c r="E78" s="16"/>
      <c r="F78" s="16"/>
      <c r="G78" s="17"/>
      <c r="H78" s="17"/>
      <c r="I78" s="17"/>
      <c r="J78" s="17"/>
      <c r="K78" s="170"/>
    </row>
    <row r="79" spans="1:11" ht="18">
      <c r="A79" s="5"/>
      <c r="B79" s="5"/>
      <c r="C79" s="5"/>
      <c r="D79" s="51"/>
      <c r="E79" s="51"/>
      <c r="F79" s="51"/>
      <c r="G79" s="212"/>
      <c r="H79" s="212"/>
      <c r="I79" s="212"/>
      <c r="J79" s="212"/>
      <c r="K79" s="169"/>
    </row>
    <row r="80" spans="1:11" ht="25.8">
      <c r="A80" s="35" t="s">
        <v>2</v>
      </c>
      <c r="B80" s="18"/>
      <c r="C80" s="5"/>
      <c r="D80" s="51"/>
      <c r="E80" s="51"/>
      <c r="F80" s="51"/>
      <c r="G80" s="3"/>
      <c r="H80" s="3"/>
      <c r="I80" s="3"/>
      <c r="J80" s="3"/>
      <c r="K80" s="169"/>
    </row>
    <row r="81" spans="1:11" ht="28.8">
      <c r="A81" s="146"/>
      <c r="B81" s="147"/>
      <c r="C81" s="147"/>
      <c r="D81" s="145" t="s">
        <v>210</v>
      </c>
      <c r="E81" s="22" t="s">
        <v>169</v>
      </c>
      <c r="F81" s="22" t="s">
        <v>90</v>
      </c>
      <c r="G81" s="148"/>
      <c r="H81" s="148"/>
      <c r="I81" s="148"/>
      <c r="J81" s="148"/>
      <c r="K81" s="170"/>
    </row>
    <row r="82" spans="1:11" ht="18">
      <c r="A82" s="132">
        <v>1</v>
      </c>
      <c r="B82" s="132" t="s">
        <v>71</v>
      </c>
      <c r="C82" s="132">
        <v>2</v>
      </c>
      <c r="D82" s="133" t="s">
        <v>198</v>
      </c>
      <c r="E82" s="132" t="s">
        <v>70</v>
      </c>
      <c r="F82" s="132"/>
      <c r="G82" s="134">
        <v>0</v>
      </c>
      <c r="H82" s="134">
        <v>434000</v>
      </c>
      <c r="I82" s="134">
        <v>434000</v>
      </c>
      <c r="J82" s="134">
        <v>434000</v>
      </c>
      <c r="K82" s="170"/>
    </row>
    <row r="83" spans="1:11" ht="18">
      <c r="A83" s="132">
        <v>2</v>
      </c>
      <c r="B83" s="132" t="s">
        <v>71</v>
      </c>
      <c r="C83" s="132">
        <v>2</v>
      </c>
      <c r="D83" s="133" t="s">
        <v>199</v>
      </c>
      <c r="E83" s="132"/>
      <c r="F83" s="132" t="s">
        <v>70</v>
      </c>
      <c r="G83" s="134">
        <v>700000</v>
      </c>
      <c r="H83" s="134">
        <v>700000</v>
      </c>
      <c r="I83" s="134">
        <v>700000</v>
      </c>
      <c r="J83" s="134">
        <v>700000</v>
      </c>
      <c r="K83" s="170"/>
    </row>
    <row r="84" spans="1:11" ht="18">
      <c r="A84" s="132">
        <v>3</v>
      </c>
      <c r="B84" s="132" t="s">
        <v>71</v>
      </c>
      <c r="C84" s="132">
        <v>2</v>
      </c>
      <c r="D84" s="133" t="s">
        <v>200</v>
      </c>
      <c r="E84" s="132" t="s">
        <v>70</v>
      </c>
      <c r="F84" s="132"/>
      <c r="G84" s="134">
        <v>260000</v>
      </c>
      <c r="H84" s="134">
        <v>260000</v>
      </c>
      <c r="I84" s="134">
        <v>260000</v>
      </c>
      <c r="J84" s="134">
        <v>260000</v>
      </c>
      <c r="K84" s="170"/>
    </row>
    <row r="85" spans="1:11" s="140" customFormat="1" ht="22.5" customHeight="1">
      <c r="A85" s="157"/>
      <c r="B85" s="209"/>
      <c r="C85" s="209"/>
      <c r="D85" s="210"/>
      <c r="E85" s="209"/>
      <c r="F85" s="209"/>
      <c r="G85" s="211"/>
      <c r="H85" s="211"/>
      <c r="I85" s="211"/>
      <c r="J85" s="211"/>
      <c r="K85" s="171"/>
    </row>
    <row r="86" spans="1:11" ht="18">
      <c r="A86" s="132"/>
      <c r="B86" s="132"/>
      <c r="C86" s="132"/>
      <c r="D86" s="141" t="s">
        <v>225</v>
      </c>
      <c r="E86" s="132"/>
      <c r="F86" s="132"/>
      <c r="G86" s="134"/>
      <c r="H86" s="134"/>
      <c r="I86" s="134"/>
      <c r="J86" s="134"/>
      <c r="K86" s="172"/>
    </row>
    <row r="87" spans="1:11" ht="18">
      <c r="A87" s="132">
        <v>4</v>
      </c>
      <c r="B87" s="132" t="s">
        <v>72</v>
      </c>
      <c r="C87" s="132">
        <v>5</v>
      </c>
      <c r="D87" s="133" t="s">
        <v>201</v>
      </c>
      <c r="E87" s="132" t="s">
        <v>70</v>
      </c>
      <c r="F87" s="132"/>
      <c r="G87" s="134">
        <v>570000</v>
      </c>
      <c r="H87" s="134">
        <v>0</v>
      </c>
      <c r="I87" s="134">
        <v>0</v>
      </c>
      <c r="J87" s="134">
        <v>0</v>
      </c>
      <c r="K87" s="172"/>
    </row>
    <row r="88" spans="1:11" ht="18">
      <c r="A88" s="139"/>
      <c r="B88" s="140"/>
      <c r="C88" s="140"/>
      <c r="D88" s="140"/>
      <c r="E88" s="140"/>
      <c r="F88" s="140"/>
      <c r="G88" s="140"/>
      <c r="H88" s="140"/>
      <c r="I88" s="140"/>
      <c r="J88" s="140"/>
      <c r="K88" s="173"/>
    </row>
    <row r="89" spans="1:11" ht="18">
      <c r="A89" s="135"/>
      <c r="B89" s="136"/>
      <c r="C89" s="136"/>
      <c r="D89" s="136" t="s">
        <v>211</v>
      </c>
      <c r="E89" s="136"/>
      <c r="F89" s="136"/>
      <c r="G89" s="136"/>
      <c r="H89" s="136"/>
      <c r="I89" s="136"/>
      <c r="J89" s="136"/>
      <c r="K89" s="173"/>
    </row>
    <row r="90" spans="1:11" ht="28.8">
      <c r="A90" s="132">
        <v>5</v>
      </c>
      <c r="B90" s="132" t="s">
        <v>73</v>
      </c>
      <c r="C90" s="132">
        <v>7</v>
      </c>
      <c r="D90" s="133" t="s">
        <v>202</v>
      </c>
      <c r="E90" s="132" t="s">
        <v>70</v>
      </c>
      <c r="F90" s="132"/>
      <c r="G90" s="134">
        <v>0</v>
      </c>
      <c r="H90" s="134">
        <v>1850000</v>
      </c>
      <c r="I90" s="134">
        <v>1850000</v>
      </c>
      <c r="J90" s="134">
        <v>1850000</v>
      </c>
      <c r="K90" s="172"/>
    </row>
    <row r="91" spans="1:11" ht="28.8">
      <c r="A91" s="132">
        <v>6</v>
      </c>
      <c r="B91" s="132" t="s">
        <v>73</v>
      </c>
      <c r="C91" s="132">
        <v>7</v>
      </c>
      <c r="D91" s="133" t="s">
        <v>203</v>
      </c>
      <c r="E91" s="132" t="s">
        <v>70</v>
      </c>
      <c r="F91" s="132"/>
      <c r="G91" s="134">
        <v>730000</v>
      </c>
      <c r="H91" s="134">
        <v>730000</v>
      </c>
      <c r="I91" s="134">
        <v>730000</v>
      </c>
      <c r="J91" s="134">
        <v>730000</v>
      </c>
      <c r="K91" s="170"/>
    </row>
    <row r="92" spans="1:11" ht="28.8">
      <c r="A92" s="132">
        <v>7</v>
      </c>
      <c r="B92" s="132" t="s">
        <v>73</v>
      </c>
      <c r="C92" s="132">
        <v>7</v>
      </c>
      <c r="D92" s="133" t="s">
        <v>204</v>
      </c>
      <c r="E92" s="132" t="s">
        <v>70</v>
      </c>
      <c r="F92" s="132"/>
      <c r="G92" s="134">
        <v>985000</v>
      </c>
      <c r="H92" s="134">
        <v>985000</v>
      </c>
      <c r="I92" s="134">
        <v>985000</v>
      </c>
      <c r="J92" s="134">
        <v>985000</v>
      </c>
      <c r="K92" s="170"/>
    </row>
    <row r="93" spans="1:11" ht="18">
      <c r="A93" s="132">
        <v>8</v>
      </c>
      <c r="B93" s="132" t="s">
        <v>73</v>
      </c>
      <c r="C93" s="132">
        <v>7</v>
      </c>
      <c r="D93" s="133" t="s">
        <v>205</v>
      </c>
      <c r="E93" s="132" t="s">
        <v>70</v>
      </c>
      <c r="F93" s="132"/>
      <c r="G93" s="134">
        <v>360000</v>
      </c>
      <c r="H93" s="134">
        <v>360000</v>
      </c>
      <c r="I93" s="134">
        <v>360000</v>
      </c>
      <c r="J93" s="134">
        <v>360000</v>
      </c>
      <c r="K93" s="170"/>
    </row>
    <row r="94" spans="1:11" ht="18">
      <c r="A94" s="132">
        <v>9</v>
      </c>
      <c r="B94" s="132" t="s">
        <v>73</v>
      </c>
      <c r="C94" s="132">
        <v>7</v>
      </c>
      <c r="D94" s="133" t="s">
        <v>206</v>
      </c>
      <c r="E94" s="132" t="s">
        <v>70</v>
      </c>
      <c r="F94" s="132"/>
      <c r="G94" s="134">
        <v>60000</v>
      </c>
      <c r="H94" s="134">
        <v>60000</v>
      </c>
      <c r="I94" s="134">
        <v>60000</v>
      </c>
      <c r="J94" s="134">
        <v>60000</v>
      </c>
      <c r="K94" s="172"/>
    </row>
    <row r="95" spans="1:11" ht="18">
      <c r="A95" s="135"/>
      <c r="B95" s="142"/>
      <c r="C95" s="142"/>
      <c r="D95" s="143"/>
      <c r="E95" s="142"/>
      <c r="F95" s="142"/>
      <c r="G95" s="144"/>
      <c r="H95" s="144"/>
      <c r="I95" s="144"/>
      <c r="J95" s="144"/>
      <c r="K95" s="173"/>
    </row>
    <row r="96" spans="1:11" ht="18">
      <c r="A96" s="135"/>
      <c r="B96" s="137"/>
      <c r="C96" s="137"/>
      <c r="D96" s="137" t="s">
        <v>81</v>
      </c>
      <c r="E96" s="137"/>
      <c r="F96" s="137"/>
      <c r="G96" s="138"/>
      <c r="H96" s="138"/>
      <c r="I96" s="138"/>
      <c r="J96" s="138"/>
      <c r="K96" s="173"/>
    </row>
    <row r="97" spans="1:11" ht="18">
      <c r="A97" s="132">
        <v>10</v>
      </c>
      <c r="B97" s="132" t="s">
        <v>207</v>
      </c>
      <c r="C97" s="132">
        <v>3</v>
      </c>
      <c r="D97" s="133" t="s">
        <v>208</v>
      </c>
      <c r="E97" s="132" t="s">
        <v>70</v>
      </c>
      <c r="F97" s="132"/>
      <c r="G97" s="134">
        <v>950000</v>
      </c>
      <c r="H97" s="134">
        <v>50000</v>
      </c>
      <c r="I97" s="134">
        <v>50000</v>
      </c>
      <c r="J97" s="134">
        <v>50000</v>
      </c>
      <c r="K97" s="172"/>
    </row>
    <row r="98" spans="1:11" ht="18">
      <c r="A98" s="132">
        <v>11</v>
      </c>
      <c r="B98" s="132" t="s">
        <v>207</v>
      </c>
      <c r="C98" s="132">
        <v>3</v>
      </c>
      <c r="D98" s="133" t="s">
        <v>209</v>
      </c>
      <c r="E98" s="132" t="s">
        <v>70</v>
      </c>
      <c r="F98" s="132"/>
      <c r="G98" s="134">
        <v>800000</v>
      </c>
      <c r="H98" s="134">
        <v>800000</v>
      </c>
      <c r="I98" s="134">
        <v>800000</v>
      </c>
      <c r="J98" s="134">
        <v>800000</v>
      </c>
      <c r="K98" s="174"/>
    </row>
    <row r="99" spans="1:11" ht="18">
      <c r="A99" s="135"/>
      <c r="B99" s="137"/>
      <c r="C99" s="137"/>
      <c r="D99" s="137" t="s">
        <v>82</v>
      </c>
      <c r="E99" s="137"/>
      <c r="F99" s="137"/>
      <c r="G99" s="138"/>
      <c r="H99" s="138"/>
      <c r="I99" s="138"/>
      <c r="J99" s="138"/>
      <c r="K99" s="173"/>
    </row>
    <row r="100" spans="1:11" ht="28.8">
      <c r="A100" s="132">
        <v>12</v>
      </c>
      <c r="B100" s="132" t="s">
        <v>74</v>
      </c>
      <c r="C100" s="132">
        <v>9</v>
      </c>
      <c r="D100" s="133" t="s">
        <v>140</v>
      </c>
      <c r="E100" s="132" t="s">
        <v>70</v>
      </c>
      <c r="F100" s="132"/>
      <c r="G100" s="134">
        <v>3000000</v>
      </c>
      <c r="H100" s="134">
        <v>3000000</v>
      </c>
      <c r="I100" s="134">
        <v>3000000</v>
      </c>
      <c r="J100" s="134">
        <v>3000000</v>
      </c>
      <c r="K100" s="170"/>
    </row>
    <row r="101" spans="1:11" ht="18">
      <c r="A101" s="142"/>
      <c r="B101" s="142"/>
      <c r="C101" s="142"/>
      <c r="D101" s="143"/>
      <c r="E101" s="142"/>
      <c r="F101" s="142"/>
      <c r="G101" s="144"/>
      <c r="H101" s="144"/>
      <c r="I101" s="144"/>
      <c r="J101" s="144"/>
      <c r="K101" s="173"/>
    </row>
    <row r="102" spans="1:11" ht="18">
      <c r="A102" s="216"/>
      <c r="B102" s="216"/>
      <c r="C102" s="216"/>
      <c r="D102" s="67"/>
      <c r="E102" s="67"/>
      <c r="F102" s="67"/>
      <c r="G102" s="217"/>
      <c r="H102" s="217"/>
      <c r="I102" s="217"/>
      <c r="J102" s="217"/>
      <c r="K102" s="173"/>
    </row>
    <row r="103" spans="1:11" ht="18">
      <c r="A103" s="14" t="s">
        <v>47</v>
      </c>
      <c r="B103" s="24"/>
      <c r="C103" s="11"/>
      <c r="D103" s="13"/>
      <c r="E103" s="13"/>
      <c r="F103" s="13"/>
      <c r="G103" s="15"/>
      <c r="H103" s="15"/>
      <c r="I103" s="15"/>
      <c r="J103" s="15"/>
      <c r="K103" s="172"/>
    </row>
    <row r="104" spans="1:11" ht="18">
      <c r="A104" s="9"/>
      <c r="B104" s="9"/>
      <c r="C104" s="9"/>
      <c r="D104" s="16" t="s">
        <v>86</v>
      </c>
      <c r="E104" s="16"/>
      <c r="F104" s="16"/>
      <c r="G104" s="17"/>
      <c r="H104" s="17"/>
      <c r="I104" s="17"/>
      <c r="J104" s="17"/>
      <c r="K104" s="172"/>
    </row>
    <row r="105" spans="1:11" ht="18">
      <c r="A105" s="9"/>
      <c r="B105" s="9"/>
      <c r="C105" s="9"/>
      <c r="D105" s="16" t="s">
        <v>87</v>
      </c>
      <c r="E105" s="16"/>
      <c r="F105" s="16"/>
      <c r="G105" s="17"/>
      <c r="H105" s="17"/>
      <c r="I105" s="17"/>
      <c r="J105" s="17"/>
      <c r="K105" s="172"/>
    </row>
    <row r="106" spans="1:11" ht="18">
      <c r="A106" s="9"/>
      <c r="B106" s="9"/>
      <c r="C106" s="9"/>
      <c r="D106" s="16" t="s">
        <v>88</v>
      </c>
      <c r="E106" s="16"/>
      <c r="F106" s="16"/>
      <c r="G106" s="17"/>
      <c r="H106" s="17"/>
      <c r="I106" s="17"/>
      <c r="J106" s="17"/>
      <c r="K106" s="172"/>
    </row>
    <row r="107" spans="1:11" ht="18.75" customHeight="1">
      <c r="A107" s="9"/>
      <c r="B107" s="9"/>
      <c r="C107" s="9"/>
      <c r="D107" s="16" t="s">
        <v>89</v>
      </c>
      <c r="E107" s="16"/>
      <c r="F107" s="16"/>
      <c r="G107" s="17"/>
      <c r="H107" s="17"/>
      <c r="I107" s="17"/>
      <c r="J107" s="17"/>
      <c r="K107" s="172"/>
    </row>
    <row r="108" spans="1:11" ht="18">
      <c r="A108" s="9"/>
      <c r="B108" s="9"/>
      <c r="C108" s="9"/>
      <c r="D108" s="16" t="s">
        <v>41</v>
      </c>
      <c r="E108" s="16"/>
      <c r="F108" s="16"/>
      <c r="G108" s="17"/>
      <c r="H108" s="17"/>
      <c r="I108" s="17"/>
      <c r="J108" s="17"/>
      <c r="K108" s="172"/>
    </row>
    <row r="109" spans="1:11" ht="18">
      <c r="A109" s="9"/>
      <c r="B109" s="9"/>
      <c r="C109" s="9"/>
      <c r="D109" s="16" t="s">
        <v>42</v>
      </c>
      <c r="E109" s="16"/>
      <c r="F109" s="16"/>
      <c r="G109" s="17"/>
      <c r="H109" s="17"/>
      <c r="I109" s="17"/>
      <c r="J109" s="17"/>
      <c r="K109" s="172"/>
    </row>
    <row r="110" spans="1:11" ht="18">
      <c r="A110" s="9"/>
      <c r="B110" s="9"/>
      <c r="C110" s="9"/>
      <c r="D110" s="16" t="s">
        <v>43</v>
      </c>
      <c r="E110" s="16"/>
      <c r="F110" s="16"/>
      <c r="G110" s="17"/>
      <c r="H110" s="17"/>
      <c r="I110" s="17"/>
      <c r="J110" s="17"/>
      <c r="K110" s="172"/>
    </row>
    <row r="111" spans="1:11" ht="18">
      <c r="A111" s="9"/>
      <c r="B111" s="9"/>
      <c r="C111" s="9"/>
      <c r="D111" s="16" t="s">
        <v>44</v>
      </c>
      <c r="E111" s="16"/>
      <c r="F111" s="16"/>
      <c r="G111" s="17"/>
      <c r="H111" s="17"/>
      <c r="I111" s="17"/>
      <c r="J111" s="17"/>
      <c r="K111" s="172"/>
    </row>
    <row r="112" spans="1:11" ht="18">
      <c r="A112" s="9"/>
      <c r="B112" s="9"/>
      <c r="C112" s="9"/>
      <c r="D112" s="16" t="s">
        <v>45</v>
      </c>
      <c r="E112" s="16"/>
      <c r="F112" s="16"/>
      <c r="G112" s="17"/>
      <c r="H112" s="17"/>
      <c r="I112" s="17"/>
      <c r="J112" s="17"/>
      <c r="K112" s="172"/>
    </row>
    <row r="113" spans="1:11" ht="18">
      <c r="A113" s="9"/>
      <c r="B113" s="9"/>
      <c r="C113" s="9"/>
      <c r="D113" s="16" t="s">
        <v>46</v>
      </c>
      <c r="E113" s="16"/>
      <c r="F113" s="16"/>
      <c r="G113" s="17"/>
      <c r="H113" s="17"/>
      <c r="I113" s="17"/>
      <c r="J113" s="17"/>
      <c r="K113" s="172"/>
    </row>
    <row r="114" spans="1:11" ht="18">
      <c r="A114" s="9"/>
      <c r="B114" s="9"/>
      <c r="C114" s="9"/>
      <c r="D114" s="16" t="s">
        <v>59</v>
      </c>
      <c r="E114" s="16"/>
      <c r="F114" s="16"/>
      <c r="G114" s="17"/>
      <c r="H114" s="17"/>
      <c r="I114" s="17"/>
      <c r="J114" s="17"/>
      <c r="K114" s="172"/>
    </row>
    <row r="115" spans="1:11" ht="18">
      <c r="A115" s="9"/>
      <c r="B115" s="9"/>
      <c r="C115" s="9"/>
      <c r="D115" s="16" t="s">
        <v>60</v>
      </c>
      <c r="E115" s="16"/>
      <c r="F115" s="16"/>
      <c r="G115" s="17"/>
      <c r="H115" s="17"/>
      <c r="I115" s="17"/>
      <c r="J115" s="17"/>
      <c r="K115" s="172"/>
    </row>
    <row r="116" spans="1:11" ht="18">
      <c r="A116" s="9"/>
      <c r="B116" s="9"/>
      <c r="C116" s="9"/>
      <c r="D116" s="16" t="s">
        <v>61</v>
      </c>
      <c r="E116" s="16"/>
      <c r="F116" s="16"/>
      <c r="G116" s="17"/>
      <c r="H116" s="17"/>
      <c r="I116" s="17"/>
      <c r="J116" s="17"/>
      <c r="K116" s="172"/>
    </row>
    <row r="117" spans="1:11" ht="18">
      <c r="A117" s="9"/>
      <c r="B117" s="9"/>
      <c r="C117" s="9"/>
      <c r="D117" s="16" t="s">
        <v>62</v>
      </c>
      <c r="E117" s="16"/>
      <c r="F117" s="16"/>
      <c r="G117" s="17"/>
      <c r="H117" s="17"/>
      <c r="I117" s="17"/>
      <c r="J117" s="17"/>
      <c r="K117" s="172"/>
    </row>
    <row r="118" spans="1:11" ht="18">
      <c r="A118" s="9"/>
      <c r="B118" s="9"/>
      <c r="C118" s="9"/>
      <c r="D118" s="16" t="s">
        <v>63</v>
      </c>
      <c r="E118" s="16"/>
      <c r="F118" s="16"/>
      <c r="G118" s="17"/>
      <c r="H118" s="17"/>
      <c r="I118" s="17"/>
      <c r="J118" s="17"/>
      <c r="K118" s="172"/>
    </row>
    <row r="119" spans="1:11" ht="18">
      <c r="A119" s="9"/>
      <c r="B119" s="9"/>
      <c r="C119" s="9"/>
      <c r="D119" s="16" t="s">
        <v>64</v>
      </c>
      <c r="E119" s="16"/>
      <c r="F119" s="16"/>
      <c r="G119" s="17"/>
      <c r="H119" s="17"/>
      <c r="I119" s="17"/>
      <c r="J119" s="17"/>
      <c r="K119" s="172"/>
    </row>
    <row r="120" spans="1:11" ht="18">
      <c r="A120" s="9"/>
      <c r="B120" s="9"/>
      <c r="C120" s="9"/>
      <c r="D120" s="16" t="s">
        <v>65</v>
      </c>
      <c r="E120" s="16"/>
      <c r="F120" s="16"/>
      <c r="G120" s="17"/>
      <c r="H120" s="17"/>
      <c r="I120" s="17"/>
      <c r="J120" s="17"/>
      <c r="K120" s="172"/>
    </row>
    <row r="121" spans="1:11" ht="18">
      <c r="A121" s="9"/>
      <c r="B121" s="9"/>
      <c r="C121" s="9"/>
      <c r="D121" s="16" t="s">
        <v>66</v>
      </c>
      <c r="E121" s="16"/>
      <c r="F121" s="16"/>
      <c r="G121" s="17"/>
      <c r="H121" s="17"/>
      <c r="I121" s="17"/>
      <c r="J121" s="17"/>
      <c r="K121" s="172"/>
    </row>
    <row r="122" spans="1:11" ht="18">
      <c r="A122" s="9"/>
      <c r="B122" s="9"/>
      <c r="C122" s="9"/>
      <c r="D122" s="16" t="s">
        <v>67</v>
      </c>
      <c r="E122" s="16"/>
      <c r="F122" s="16"/>
      <c r="G122" s="17"/>
      <c r="H122" s="17"/>
      <c r="I122" s="17"/>
      <c r="J122" s="17"/>
      <c r="K122" s="172"/>
    </row>
    <row r="123" spans="1:11" ht="18">
      <c r="A123" s="9"/>
      <c r="B123" s="9"/>
      <c r="C123" s="9"/>
      <c r="D123" s="16" t="s">
        <v>68</v>
      </c>
      <c r="E123" s="16"/>
      <c r="F123" s="16"/>
      <c r="G123" s="17"/>
      <c r="H123" s="17"/>
      <c r="I123" s="17"/>
      <c r="J123" s="17"/>
      <c r="K123" s="172"/>
    </row>
    <row r="124" spans="1:11" ht="18">
      <c r="A124" s="5"/>
      <c r="B124" s="5"/>
      <c r="C124" s="5"/>
      <c r="D124" s="51"/>
      <c r="E124" s="51"/>
      <c r="F124" s="51"/>
      <c r="G124" s="212"/>
      <c r="H124" s="212"/>
      <c r="I124" s="212"/>
      <c r="J124" s="212"/>
      <c r="K124" s="175"/>
    </row>
    <row r="125" spans="1:11" ht="25.8">
      <c r="A125" s="35" t="s">
        <v>5</v>
      </c>
      <c r="B125" s="18"/>
      <c r="C125" s="5"/>
      <c r="D125" s="51"/>
      <c r="E125" s="51"/>
      <c r="F125" s="51"/>
      <c r="G125" s="3"/>
      <c r="H125" s="3"/>
      <c r="I125" s="3"/>
      <c r="J125" s="3"/>
      <c r="K125" s="175"/>
    </row>
    <row r="126" spans="1:11" ht="32.25" customHeight="1">
      <c r="A126" s="27" t="s">
        <v>91</v>
      </c>
      <c r="B126" s="27" t="s">
        <v>80</v>
      </c>
      <c r="C126" s="27" t="s">
        <v>79</v>
      </c>
      <c r="D126" s="27"/>
      <c r="E126" s="28" t="s">
        <v>92</v>
      </c>
      <c r="F126" s="28" t="s">
        <v>173</v>
      </c>
      <c r="G126" s="52"/>
      <c r="H126" s="52"/>
      <c r="I126" s="52"/>
      <c r="J126" s="52"/>
      <c r="K126" s="174"/>
    </row>
    <row r="127" spans="1:11" ht="18">
      <c r="A127" s="146"/>
      <c r="B127" s="147"/>
      <c r="C127" s="147"/>
      <c r="D127" s="145" t="s">
        <v>141</v>
      </c>
      <c r="E127" s="22"/>
      <c r="F127" s="22"/>
      <c r="G127" s="148"/>
      <c r="H127" s="148"/>
      <c r="I127" s="148"/>
      <c r="J127" s="148"/>
      <c r="K127" s="170"/>
    </row>
    <row r="128" spans="1:11" ht="18">
      <c r="A128" s="132">
        <v>1</v>
      </c>
      <c r="B128" s="149" t="s">
        <v>71</v>
      </c>
      <c r="C128" s="150">
        <v>12</v>
      </c>
      <c r="D128" s="133" t="s">
        <v>212</v>
      </c>
      <c r="E128" s="150" t="s">
        <v>70</v>
      </c>
      <c r="F128" s="132"/>
      <c r="G128" s="151">
        <v>3300000</v>
      </c>
      <c r="H128" s="151">
        <v>2000000</v>
      </c>
      <c r="I128" s="151">
        <v>600000</v>
      </c>
      <c r="J128" s="151">
        <v>500000</v>
      </c>
      <c r="K128" s="172"/>
    </row>
    <row r="129" spans="1:12" ht="18">
      <c r="A129" s="132">
        <v>2</v>
      </c>
      <c r="B129" s="149" t="s">
        <v>71</v>
      </c>
      <c r="C129" s="150">
        <v>12</v>
      </c>
      <c r="D129" s="133" t="s">
        <v>213</v>
      </c>
      <c r="E129" s="150" t="s">
        <v>70</v>
      </c>
      <c r="F129" s="132"/>
      <c r="G129" s="151">
        <v>1950000</v>
      </c>
      <c r="H129" s="151">
        <v>0</v>
      </c>
      <c r="I129" s="151">
        <v>0</v>
      </c>
      <c r="J129" s="151">
        <v>0</v>
      </c>
      <c r="K129" s="172"/>
    </row>
    <row r="130" spans="1:12" ht="18">
      <c r="A130" s="132">
        <v>3</v>
      </c>
      <c r="B130" s="149" t="s">
        <v>71</v>
      </c>
      <c r="C130" s="150">
        <v>12</v>
      </c>
      <c r="D130" s="133" t="s">
        <v>145</v>
      </c>
      <c r="E130" s="150" t="s">
        <v>70</v>
      </c>
      <c r="F130" s="132"/>
      <c r="G130" s="151">
        <v>1000000</v>
      </c>
      <c r="H130" s="151">
        <v>2500000</v>
      </c>
      <c r="I130" s="151">
        <v>0</v>
      </c>
      <c r="J130" s="151">
        <v>0</v>
      </c>
      <c r="K130" s="172"/>
    </row>
    <row r="131" spans="1:12" ht="18">
      <c r="A131" s="132">
        <v>4</v>
      </c>
      <c r="B131" s="149" t="s">
        <v>71</v>
      </c>
      <c r="C131" s="150">
        <v>12</v>
      </c>
      <c r="D131" s="133" t="s">
        <v>214</v>
      </c>
      <c r="E131" s="150" t="s">
        <v>70</v>
      </c>
      <c r="F131" s="132"/>
      <c r="G131" s="151">
        <v>2500000</v>
      </c>
      <c r="H131" s="151">
        <v>2500000</v>
      </c>
      <c r="I131" s="151">
        <v>2500000</v>
      </c>
      <c r="J131" s="151">
        <v>2500000</v>
      </c>
      <c r="K131" s="172"/>
      <c r="L131" s="3"/>
    </row>
    <row r="132" spans="1:12" ht="18">
      <c r="A132" s="132">
        <v>5</v>
      </c>
      <c r="B132" s="149" t="s">
        <v>71</v>
      </c>
      <c r="C132" s="150">
        <v>12</v>
      </c>
      <c r="D132" s="133" t="s">
        <v>142</v>
      </c>
      <c r="E132" s="150" t="s">
        <v>70</v>
      </c>
      <c r="F132" s="132"/>
      <c r="G132" s="151">
        <v>4300000</v>
      </c>
      <c r="H132" s="151">
        <v>0</v>
      </c>
      <c r="I132" s="151">
        <v>0</v>
      </c>
      <c r="J132" s="151">
        <v>0</v>
      </c>
      <c r="K132" s="172"/>
    </row>
    <row r="133" spans="1:12" ht="18">
      <c r="A133" s="132">
        <v>6</v>
      </c>
      <c r="B133" s="149" t="s">
        <v>71</v>
      </c>
      <c r="C133" s="150">
        <v>12</v>
      </c>
      <c r="D133" s="133" t="s">
        <v>144</v>
      </c>
      <c r="E133" s="150" t="s">
        <v>70</v>
      </c>
      <c r="F133" s="132"/>
      <c r="G133" s="151">
        <v>2500000</v>
      </c>
      <c r="H133" s="151">
        <v>749000</v>
      </c>
      <c r="I133" s="151">
        <v>749000</v>
      </c>
      <c r="J133" s="151">
        <v>749000</v>
      </c>
      <c r="K133" s="172"/>
    </row>
    <row r="134" spans="1:12" ht="18">
      <c r="A134" s="132">
        <v>7</v>
      </c>
      <c r="B134" s="149" t="s">
        <v>71</v>
      </c>
      <c r="C134" s="150">
        <v>12</v>
      </c>
      <c r="D134" s="133" t="s">
        <v>215</v>
      </c>
      <c r="E134" s="150" t="s">
        <v>70</v>
      </c>
      <c r="F134" s="132"/>
      <c r="G134" s="151">
        <v>4400000</v>
      </c>
      <c r="H134" s="151">
        <v>4400000</v>
      </c>
      <c r="I134" s="151">
        <v>4400000</v>
      </c>
      <c r="J134" s="151">
        <v>4400000</v>
      </c>
      <c r="K134" s="172"/>
    </row>
    <row r="135" spans="1:12" ht="18">
      <c r="A135" s="132">
        <v>8</v>
      </c>
      <c r="B135" s="149" t="s">
        <v>71</v>
      </c>
      <c r="C135" s="150">
        <v>12</v>
      </c>
      <c r="D135" s="133" t="s">
        <v>143</v>
      </c>
      <c r="E135" s="150" t="s">
        <v>70</v>
      </c>
      <c r="F135" s="132"/>
      <c r="G135" s="151">
        <v>372196</v>
      </c>
      <c r="H135" s="151">
        <v>372196</v>
      </c>
      <c r="I135" s="151">
        <v>372196</v>
      </c>
      <c r="J135" s="151">
        <v>372196</v>
      </c>
      <c r="K135" s="172"/>
    </row>
    <row r="136" spans="1:12" ht="28.8">
      <c r="A136" s="132">
        <v>9</v>
      </c>
      <c r="B136" s="149" t="s">
        <v>71</v>
      </c>
      <c r="C136" s="150">
        <v>12</v>
      </c>
      <c r="D136" s="133" t="s">
        <v>216</v>
      </c>
      <c r="E136" s="150" t="s">
        <v>70</v>
      </c>
      <c r="F136" s="132"/>
      <c r="G136" s="151">
        <v>500000</v>
      </c>
      <c r="H136" s="151">
        <v>500000</v>
      </c>
      <c r="I136" s="151">
        <v>1850000</v>
      </c>
      <c r="J136" s="151">
        <v>0</v>
      </c>
      <c r="K136" s="172"/>
    </row>
    <row r="137" spans="1:12" ht="28.8">
      <c r="A137" s="132">
        <v>10</v>
      </c>
      <c r="B137" s="149" t="s">
        <v>71</v>
      </c>
      <c r="C137" s="150">
        <v>12</v>
      </c>
      <c r="D137" s="133" t="s">
        <v>217</v>
      </c>
      <c r="E137" s="150" t="s">
        <v>70</v>
      </c>
      <c r="F137" s="132"/>
      <c r="G137" s="151">
        <v>350000</v>
      </c>
      <c r="H137" s="151">
        <v>3200000</v>
      </c>
      <c r="I137" s="151">
        <v>0</v>
      </c>
      <c r="J137" s="151">
        <v>0</v>
      </c>
      <c r="K137" s="172"/>
    </row>
    <row r="138" spans="1:12" ht="18">
      <c r="A138" s="132">
        <v>11</v>
      </c>
      <c r="B138" s="149" t="s">
        <v>71</v>
      </c>
      <c r="C138" s="150">
        <v>12</v>
      </c>
      <c r="D138" s="133" t="s">
        <v>218</v>
      </c>
      <c r="E138" s="150" t="s">
        <v>70</v>
      </c>
      <c r="F138" s="132"/>
      <c r="G138" s="151">
        <v>340000</v>
      </c>
      <c r="H138" s="151">
        <v>0</v>
      </c>
      <c r="I138" s="151">
        <v>0</v>
      </c>
      <c r="J138" s="151">
        <v>0</v>
      </c>
      <c r="K138" s="172"/>
    </row>
    <row r="139" spans="1:12" ht="18">
      <c r="A139" s="132">
        <v>12</v>
      </c>
      <c r="B139" s="149" t="s">
        <v>71</v>
      </c>
      <c r="C139" s="150">
        <v>12</v>
      </c>
      <c r="D139" s="133" t="s">
        <v>219</v>
      </c>
      <c r="E139" s="150" t="s">
        <v>70</v>
      </c>
      <c r="F139" s="132"/>
      <c r="G139" s="151">
        <v>600000</v>
      </c>
      <c r="H139" s="151">
        <v>0</v>
      </c>
      <c r="I139" s="151">
        <v>0</v>
      </c>
      <c r="J139" s="151">
        <v>0</v>
      </c>
      <c r="K139" s="172"/>
    </row>
    <row r="140" spans="1:12" ht="18">
      <c r="A140" s="132">
        <v>13</v>
      </c>
      <c r="B140" s="149" t="s">
        <v>71</v>
      </c>
      <c r="C140" s="150">
        <v>12</v>
      </c>
      <c r="D140" s="133" t="s">
        <v>220</v>
      </c>
      <c r="E140" s="150" t="s">
        <v>70</v>
      </c>
      <c r="F140" s="132"/>
      <c r="G140" s="151">
        <v>610000</v>
      </c>
      <c r="H140" s="151">
        <v>0</v>
      </c>
      <c r="I140" s="151">
        <v>0</v>
      </c>
      <c r="J140" s="151">
        <v>0</v>
      </c>
      <c r="K140" s="172"/>
    </row>
    <row r="141" spans="1:12" ht="18">
      <c r="A141" s="132">
        <v>14</v>
      </c>
      <c r="B141" s="149" t="s">
        <v>71</v>
      </c>
      <c r="C141" s="150">
        <v>12</v>
      </c>
      <c r="D141" s="133" t="s">
        <v>221</v>
      </c>
      <c r="E141" s="150" t="s">
        <v>70</v>
      </c>
      <c r="F141" s="132"/>
      <c r="G141" s="151">
        <v>109000</v>
      </c>
      <c r="H141" s="151">
        <v>109000</v>
      </c>
      <c r="I141" s="151">
        <v>300000</v>
      </c>
      <c r="J141" s="151">
        <v>300000</v>
      </c>
      <c r="K141" s="172"/>
    </row>
    <row r="142" spans="1:12" ht="18">
      <c r="A142" s="132">
        <v>15</v>
      </c>
      <c r="B142" s="149" t="s">
        <v>71</v>
      </c>
      <c r="C142" s="150">
        <v>12</v>
      </c>
      <c r="D142" s="133" t="s">
        <v>222</v>
      </c>
      <c r="E142" s="150" t="s">
        <v>70</v>
      </c>
      <c r="F142" s="132"/>
      <c r="G142" s="151">
        <v>0</v>
      </c>
      <c r="H142" s="151">
        <v>1000000</v>
      </c>
      <c r="I142" s="151">
        <v>0</v>
      </c>
      <c r="J142" s="151">
        <v>0</v>
      </c>
      <c r="K142" s="172"/>
    </row>
    <row r="143" spans="1:12" ht="18">
      <c r="A143" s="132">
        <v>16</v>
      </c>
      <c r="B143" s="149" t="s">
        <v>71</v>
      </c>
      <c r="C143" s="150">
        <v>12</v>
      </c>
      <c r="D143" s="133" t="s">
        <v>223</v>
      </c>
      <c r="E143" s="150" t="s">
        <v>70</v>
      </c>
      <c r="F143" s="132"/>
      <c r="G143" s="151">
        <v>300000</v>
      </c>
      <c r="H143" s="151">
        <v>3900000</v>
      </c>
      <c r="I143" s="151">
        <v>0</v>
      </c>
      <c r="J143" s="151">
        <v>0</v>
      </c>
      <c r="K143" s="172"/>
    </row>
    <row r="144" spans="1:12" ht="18">
      <c r="A144" s="132">
        <v>17</v>
      </c>
      <c r="B144" s="149" t="s">
        <v>71</v>
      </c>
      <c r="C144" s="150">
        <v>12</v>
      </c>
      <c r="D144" s="133" t="s">
        <v>224</v>
      </c>
      <c r="E144" s="150" t="s">
        <v>70</v>
      </c>
      <c r="F144" s="132"/>
      <c r="G144" s="151">
        <v>500000</v>
      </c>
      <c r="H144" s="151">
        <v>7650000</v>
      </c>
      <c r="I144" s="151">
        <v>0</v>
      </c>
      <c r="J144" s="151">
        <v>0</v>
      </c>
      <c r="K144" s="172"/>
    </row>
    <row r="145" spans="1:11" ht="18">
      <c r="A145" s="132">
        <v>18</v>
      </c>
      <c r="B145" s="149" t="s">
        <v>71</v>
      </c>
      <c r="C145" s="150">
        <v>12</v>
      </c>
      <c r="D145" s="133" t="s">
        <v>248</v>
      </c>
      <c r="E145" s="150" t="s">
        <v>70</v>
      </c>
      <c r="F145" s="132"/>
      <c r="G145" s="151">
        <v>1500000</v>
      </c>
      <c r="H145" s="151">
        <v>1500000</v>
      </c>
      <c r="I145" s="151">
        <v>1500000</v>
      </c>
      <c r="J145" s="151">
        <v>1500000</v>
      </c>
      <c r="K145" s="172"/>
    </row>
    <row r="146" spans="1:11" ht="18">
      <c r="A146" s="132">
        <v>19</v>
      </c>
      <c r="B146" s="149" t="s">
        <v>71</v>
      </c>
      <c r="C146" s="150">
        <v>12</v>
      </c>
      <c r="D146" s="133" t="s">
        <v>249</v>
      </c>
      <c r="E146" s="150" t="s">
        <v>70</v>
      </c>
      <c r="F146" s="132"/>
      <c r="G146" s="151">
        <v>700000</v>
      </c>
      <c r="H146" s="151">
        <v>0</v>
      </c>
      <c r="I146" s="151">
        <v>0</v>
      </c>
      <c r="J146" s="151">
        <v>0</v>
      </c>
      <c r="K146" s="172"/>
    </row>
    <row r="147" spans="1:11" ht="18">
      <c r="A147" s="132"/>
      <c r="B147" s="149"/>
      <c r="C147" s="150"/>
      <c r="D147" s="133"/>
      <c r="E147" s="150"/>
      <c r="F147" s="132"/>
      <c r="G147" s="151"/>
      <c r="H147" s="151"/>
      <c r="I147" s="151"/>
      <c r="J147" s="151"/>
      <c r="K147" s="172"/>
    </row>
    <row r="148" spans="1:11" ht="18">
      <c r="A148" s="142"/>
      <c r="B148" s="142"/>
      <c r="C148" s="142"/>
      <c r="D148" s="143"/>
      <c r="E148" s="142"/>
      <c r="F148" s="142"/>
      <c r="G148" s="144"/>
      <c r="H148" s="144"/>
      <c r="I148" s="144"/>
      <c r="J148" s="144"/>
      <c r="K148" s="173"/>
    </row>
    <row r="149" spans="1:11" ht="18">
      <c r="A149" s="65"/>
      <c r="B149" s="18"/>
      <c r="C149" s="5"/>
      <c r="D149" s="51"/>
      <c r="E149" s="51"/>
      <c r="F149" s="51"/>
      <c r="G149" s="3"/>
      <c r="H149" s="3"/>
      <c r="I149" s="3"/>
      <c r="J149" s="3"/>
      <c r="K149" s="175"/>
    </row>
    <row r="150" spans="1:11" ht="31.2" hidden="1">
      <c r="A150" s="11">
        <v>22</v>
      </c>
      <c r="B150" s="11"/>
      <c r="C150" s="11"/>
      <c r="D150" s="13"/>
      <c r="E150" s="13"/>
      <c r="F150" s="13"/>
      <c r="G150" s="218"/>
      <c r="H150" s="218"/>
      <c r="I150" s="218"/>
      <c r="J150" s="219">
        <v>9.9999999999999998E-67</v>
      </c>
      <c r="K150" s="172"/>
    </row>
    <row r="151" spans="1:11" ht="18">
      <c r="A151" s="14" t="s">
        <v>48</v>
      </c>
      <c r="B151" s="24"/>
      <c r="C151" s="11"/>
      <c r="D151" s="13"/>
      <c r="E151" s="13"/>
      <c r="F151" s="13"/>
      <c r="G151" s="23"/>
      <c r="H151" s="23"/>
      <c r="I151" s="23"/>
      <c r="J151" s="23"/>
      <c r="K151" s="172"/>
    </row>
    <row r="152" spans="1:11" ht="18">
      <c r="A152" s="9"/>
      <c r="B152" s="9"/>
      <c r="C152" s="9"/>
      <c r="D152" s="16" t="s">
        <v>86</v>
      </c>
      <c r="E152" s="16"/>
      <c r="F152" s="16"/>
      <c r="G152" s="17"/>
      <c r="H152" s="17"/>
      <c r="I152" s="17"/>
      <c r="J152" s="17"/>
      <c r="K152" s="172"/>
    </row>
    <row r="153" spans="1:11" ht="18">
      <c r="A153" s="9"/>
      <c r="B153" s="9"/>
      <c r="C153" s="9"/>
      <c r="D153" s="16" t="s">
        <v>87</v>
      </c>
      <c r="E153" s="16"/>
      <c r="F153" s="16"/>
      <c r="G153" s="17"/>
      <c r="H153" s="17"/>
      <c r="I153" s="17"/>
      <c r="J153" s="17"/>
      <c r="K153" s="172"/>
    </row>
    <row r="154" spans="1:11" ht="18">
      <c r="A154" s="9"/>
      <c r="B154" s="9"/>
      <c r="C154" s="9"/>
      <c r="D154" s="16" t="s">
        <v>88</v>
      </c>
      <c r="E154" s="16"/>
      <c r="F154" s="16"/>
      <c r="G154" s="17"/>
      <c r="H154" s="17"/>
      <c r="I154" s="17"/>
      <c r="J154" s="17"/>
      <c r="K154" s="172"/>
    </row>
    <row r="155" spans="1:11" ht="18">
      <c r="A155" s="9"/>
      <c r="B155" s="9"/>
      <c r="C155" s="9"/>
      <c r="D155" s="16" t="s">
        <v>89</v>
      </c>
      <c r="E155" s="16"/>
      <c r="F155" s="16"/>
      <c r="G155" s="17"/>
      <c r="H155" s="17"/>
      <c r="I155" s="17"/>
      <c r="J155" s="17"/>
      <c r="K155" s="172"/>
    </row>
    <row r="156" spans="1:11" ht="18">
      <c r="A156" s="9"/>
      <c r="B156" s="9"/>
      <c r="C156" s="9"/>
      <c r="D156" s="16" t="s">
        <v>41</v>
      </c>
      <c r="E156" s="16"/>
      <c r="F156" s="16"/>
      <c r="G156" s="17"/>
      <c r="H156" s="17"/>
      <c r="I156" s="17"/>
      <c r="J156" s="17"/>
      <c r="K156" s="172"/>
    </row>
    <row r="157" spans="1:11" ht="18">
      <c r="A157" s="9"/>
      <c r="B157" s="9"/>
      <c r="C157" s="9"/>
      <c r="D157" s="16" t="s">
        <v>42</v>
      </c>
      <c r="E157" s="16"/>
      <c r="F157" s="16"/>
      <c r="G157" s="17"/>
      <c r="H157" s="17"/>
      <c r="I157" s="17"/>
      <c r="J157" s="17"/>
      <c r="K157" s="172"/>
    </row>
    <row r="158" spans="1:11" ht="18">
      <c r="A158" s="9"/>
      <c r="B158" s="9"/>
      <c r="C158" s="9"/>
      <c r="D158" s="16" t="s">
        <v>43</v>
      </c>
      <c r="E158" s="16"/>
      <c r="F158" s="16"/>
      <c r="G158" s="17"/>
      <c r="H158" s="17"/>
      <c r="I158" s="17"/>
      <c r="J158" s="17"/>
      <c r="K158" s="172"/>
    </row>
    <row r="159" spans="1:11" ht="18">
      <c r="A159" s="9"/>
      <c r="B159" s="9"/>
      <c r="C159" s="9"/>
      <c r="D159" s="16" t="s">
        <v>44</v>
      </c>
      <c r="E159" s="16"/>
      <c r="F159" s="16"/>
      <c r="G159" s="17"/>
      <c r="H159" s="17"/>
      <c r="I159" s="17"/>
      <c r="J159" s="17"/>
      <c r="K159" s="172"/>
    </row>
    <row r="160" spans="1:11" ht="18">
      <c r="A160" s="9"/>
      <c r="B160" s="9"/>
      <c r="C160" s="9"/>
      <c r="D160" s="16" t="s">
        <v>45</v>
      </c>
      <c r="E160" s="16"/>
      <c r="F160" s="16"/>
      <c r="G160" s="17"/>
      <c r="H160" s="17"/>
      <c r="I160" s="17"/>
      <c r="J160" s="17"/>
      <c r="K160" s="172"/>
    </row>
    <row r="161" spans="1:14" ht="18">
      <c r="A161" s="9"/>
      <c r="B161" s="9"/>
      <c r="C161" s="9"/>
      <c r="D161" s="16" t="s">
        <v>46</v>
      </c>
      <c r="E161" s="16"/>
      <c r="F161" s="16"/>
      <c r="G161" s="17"/>
      <c r="H161" s="17"/>
      <c r="I161" s="17"/>
      <c r="J161" s="17"/>
      <c r="K161" s="172"/>
    </row>
    <row r="162" spans="1:14" ht="18">
      <c r="A162" s="9"/>
      <c r="B162" s="9"/>
      <c r="C162" s="9"/>
      <c r="D162" s="16" t="s">
        <v>59</v>
      </c>
      <c r="E162" s="16"/>
      <c r="F162" s="16"/>
      <c r="G162" s="17"/>
      <c r="H162" s="17"/>
      <c r="I162" s="17"/>
      <c r="J162" s="17"/>
      <c r="K162" s="172"/>
    </row>
    <row r="163" spans="1:14" ht="18">
      <c r="A163" s="9"/>
      <c r="B163" s="9"/>
      <c r="C163" s="9"/>
      <c r="D163" s="16" t="s">
        <v>60</v>
      </c>
      <c r="E163" s="16"/>
      <c r="F163" s="16"/>
      <c r="G163" s="17"/>
      <c r="H163" s="17"/>
      <c r="I163" s="17"/>
      <c r="J163" s="17"/>
      <c r="K163" s="172"/>
    </row>
    <row r="164" spans="1:14" ht="18">
      <c r="A164" s="9"/>
      <c r="B164" s="9"/>
      <c r="C164" s="9"/>
      <c r="D164" s="16" t="s">
        <v>61</v>
      </c>
      <c r="E164" s="16"/>
      <c r="F164" s="16"/>
      <c r="G164" s="17"/>
      <c r="H164" s="17"/>
      <c r="I164" s="17"/>
      <c r="J164" s="17"/>
      <c r="K164" s="172"/>
    </row>
    <row r="165" spans="1:14" ht="18">
      <c r="A165" s="9"/>
      <c r="B165" s="9"/>
      <c r="C165" s="9"/>
      <c r="D165" s="16" t="s">
        <v>62</v>
      </c>
      <c r="E165" s="16"/>
      <c r="F165" s="16"/>
      <c r="G165" s="17"/>
      <c r="H165" s="17"/>
      <c r="I165" s="17"/>
      <c r="J165" s="17"/>
      <c r="K165" s="172"/>
    </row>
    <row r="166" spans="1:14" ht="18">
      <c r="A166" s="9"/>
      <c r="B166" s="9"/>
      <c r="C166" s="9"/>
      <c r="D166" s="16" t="s">
        <v>63</v>
      </c>
      <c r="E166" s="16"/>
      <c r="F166" s="16"/>
      <c r="G166" s="17"/>
      <c r="H166" s="17"/>
      <c r="I166" s="17"/>
      <c r="J166" s="17"/>
      <c r="K166" s="172"/>
    </row>
    <row r="167" spans="1:14" ht="18">
      <c r="A167" s="9"/>
      <c r="B167" s="9"/>
      <c r="C167" s="9"/>
      <c r="D167" s="16" t="s">
        <v>64</v>
      </c>
      <c r="E167" s="16"/>
      <c r="F167" s="16"/>
      <c r="G167" s="17"/>
      <c r="H167" s="17"/>
      <c r="I167" s="17"/>
      <c r="J167" s="17"/>
      <c r="K167" s="172"/>
    </row>
    <row r="168" spans="1:14" ht="18">
      <c r="A168" s="9"/>
      <c r="B168" s="9"/>
      <c r="C168" s="9"/>
      <c r="D168" s="16" t="s">
        <v>65</v>
      </c>
      <c r="E168" s="16"/>
      <c r="F168" s="16"/>
      <c r="G168" s="17"/>
      <c r="H168" s="17"/>
      <c r="I168" s="17"/>
      <c r="J168" s="17"/>
      <c r="K168" s="172"/>
    </row>
    <row r="169" spans="1:14" ht="18">
      <c r="A169" s="9"/>
      <c r="B169" s="9"/>
      <c r="C169" s="9"/>
      <c r="D169" s="16" t="s">
        <v>66</v>
      </c>
      <c r="E169" s="16"/>
      <c r="F169" s="16"/>
      <c r="G169" s="17"/>
      <c r="H169" s="17"/>
      <c r="I169" s="17"/>
      <c r="J169" s="17"/>
      <c r="K169" s="172"/>
    </row>
    <row r="170" spans="1:14" ht="18">
      <c r="A170" s="9"/>
      <c r="B170" s="9"/>
      <c r="C170" s="9"/>
      <c r="D170" s="16" t="s">
        <v>67</v>
      </c>
      <c r="E170" s="16"/>
      <c r="F170" s="16"/>
      <c r="G170" s="17"/>
      <c r="H170" s="17"/>
      <c r="I170" s="17"/>
      <c r="J170" s="17"/>
      <c r="K170" s="172"/>
    </row>
    <row r="171" spans="1:14" ht="18">
      <c r="A171" s="9"/>
      <c r="B171" s="9"/>
      <c r="C171" s="9"/>
      <c r="D171" s="16" t="s">
        <v>68</v>
      </c>
      <c r="E171" s="16"/>
      <c r="F171" s="16"/>
      <c r="G171" s="17"/>
      <c r="H171" s="17"/>
      <c r="I171" s="17"/>
      <c r="J171" s="17"/>
      <c r="K171" s="172"/>
    </row>
    <row r="172" spans="1:14" ht="18">
      <c r="A172" s="5"/>
      <c r="B172" s="5"/>
      <c r="C172" s="5"/>
      <c r="D172" s="51"/>
      <c r="E172" s="51"/>
      <c r="F172" s="51"/>
      <c r="G172" s="212"/>
      <c r="H172" s="212"/>
      <c r="I172" s="212"/>
      <c r="J172" s="212"/>
      <c r="K172" s="169"/>
    </row>
    <row r="173" spans="1:14" ht="18">
      <c r="A173" s="65" t="s">
        <v>40</v>
      </c>
      <c r="B173" s="18"/>
      <c r="C173" s="5"/>
      <c r="D173" s="51"/>
      <c r="E173" s="51"/>
      <c r="F173" s="51"/>
      <c r="G173" s="3"/>
      <c r="H173" s="3"/>
      <c r="I173" s="3"/>
      <c r="J173" s="3"/>
      <c r="K173" s="169"/>
    </row>
    <row r="174" spans="1:14" ht="18">
      <c r="A174" s="65"/>
      <c r="B174" s="18"/>
      <c r="C174" s="5"/>
      <c r="D174" s="13" t="s">
        <v>77</v>
      </c>
      <c r="E174" s="13"/>
      <c r="F174" s="13"/>
      <c r="G174" s="19">
        <f>SUMIF($K$22:$K$78,"X",G22:G78)</f>
        <v>0</v>
      </c>
      <c r="H174" s="19">
        <f>SUMIF($K$22:$K$78,"X",H22:H78)</f>
        <v>0</v>
      </c>
      <c r="I174" s="19">
        <f>SUMIF($K$22:$K$78,"X",I22:I78)</f>
        <v>0</v>
      </c>
      <c r="J174" s="19">
        <f>SUMIF($K$22:$K$78,"X",J22:J78)</f>
        <v>0</v>
      </c>
      <c r="K174" s="169"/>
      <c r="L174" s="220"/>
      <c r="M174" s="220"/>
      <c r="N174" s="220"/>
    </row>
    <row r="175" spans="1:14" ht="14.4">
      <c r="A175" s="5"/>
      <c r="B175" s="5"/>
      <c r="C175" s="5"/>
      <c r="D175" s="13" t="s">
        <v>53</v>
      </c>
      <c r="E175" s="13"/>
      <c r="F175" s="13"/>
      <c r="G175" s="19">
        <f>SUMIF($K$82:$K$123,"X",G82:G123)</f>
        <v>0</v>
      </c>
      <c r="H175" s="19">
        <f>SUMIF($K$82:$K$123,"X",H82:H123)</f>
        <v>0</v>
      </c>
      <c r="I175" s="19">
        <f>SUMIF($K$82:$K$123,"X",I82:I123)</f>
        <v>0</v>
      </c>
      <c r="J175" s="19">
        <f>SUMIF($K$82:$K$123,"X",J82:J123)</f>
        <v>0</v>
      </c>
      <c r="K175" s="5"/>
      <c r="L175" s="220"/>
      <c r="M175" s="220"/>
      <c r="N175" s="220"/>
    </row>
    <row r="176" spans="1:14" ht="14.4">
      <c r="A176" s="5"/>
      <c r="B176" s="5"/>
      <c r="C176" s="5"/>
      <c r="D176" s="13" t="s">
        <v>54</v>
      </c>
      <c r="E176" s="13"/>
      <c r="F176" s="13"/>
      <c r="G176" s="19">
        <f>SUMIF($K$126:$K$171,"x",G126:G171)</f>
        <v>0</v>
      </c>
      <c r="H176" s="19">
        <f>SUMIF($K$126:$K$171,"x",H126:H171)</f>
        <v>0</v>
      </c>
      <c r="I176" s="19">
        <f>SUMIF($K$126:$K$171,"x",I126:I171)</f>
        <v>0</v>
      </c>
      <c r="J176" s="19">
        <f>SUMIF($K$126:$K$171,"x",J126:J171)</f>
        <v>0</v>
      </c>
      <c r="K176" s="5"/>
      <c r="L176" s="220"/>
      <c r="M176" s="220"/>
      <c r="N176" s="220"/>
    </row>
    <row r="177" spans="1:11" ht="14.4">
      <c r="A177" s="5"/>
      <c r="B177" s="5"/>
      <c r="C177" s="5"/>
      <c r="D177" s="12" t="s">
        <v>55</v>
      </c>
      <c r="E177" s="12"/>
      <c r="F177" s="12"/>
      <c r="G177" s="20">
        <f>SUM(G174:G176)</f>
        <v>0</v>
      </c>
      <c r="H177" s="20">
        <f t="shared" ref="H177:J177" si="0">SUM(H174:H176)</f>
        <v>0</v>
      </c>
      <c r="I177" s="20">
        <f t="shared" si="0"/>
        <v>0</v>
      </c>
      <c r="J177" s="20">
        <f t="shared" si="0"/>
        <v>0</v>
      </c>
      <c r="K177" s="5"/>
    </row>
    <row r="178" spans="1:11">
      <c r="A178" s="5"/>
      <c r="B178" s="5"/>
      <c r="C178" s="5"/>
      <c r="D178" s="51"/>
      <c r="E178" s="51"/>
      <c r="F178" s="51"/>
      <c r="G178" s="3"/>
      <c r="H178" s="3"/>
      <c r="I178" s="3"/>
      <c r="J178" s="3"/>
      <c r="K178" s="5"/>
    </row>
    <row r="179" spans="1:11" ht="14.4">
      <c r="A179" s="5"/>
      <c r="B179" s="5"/>
      <c r="C179" s="5"/>
      <c r="D179" s="233" t="s">
        <v>250</v>
      </c>
      <c r="E179" s="235"/>
      <c r="F179" s="235"/>
      <c r="G179" s="236"/>
      <c r="H179" s="236"/>
      <c r="I179" s="236"/>
      <c r="J179" s="236"/>
      <c r="K179" s="5"/>
    </row>
    <row r="180" spans="1:11" ht="14.4">
      <c r="A180" s="5"/>
      <c r="B180" s="5"/>
      <c r="C180" s="5"/>
      <c r="D180" s="234" t="s">
        <v>251</v>
      </c>
      <c r="E180" s="235"/>
      <c r="F180" s="235"/>
      <c r="G180" s="237" t="e">
        <f>SUM(#REF!)*1000</f>
        <v>#REF!</v>
      </c>
      <c r="H180" s="237" t="e">
        <f>SUM(#REF!)*1000</f>
        <v>#REF!</v>
      </c>
      <c r="I180" s="237" t="e">
        <f>SUM(#REF!)*1000</f>
        <v>#REF!</v>
      </c>
      <c r="J180" s="237" t="e">
        <f>SUM(#REF!)*1000</f>
        <v>#REF!</v>
      </c>
      <c r="K180" s="5"/>
    </row>
    <row r="181" spans="1:11" ht="14.4">
      <c r="A181" s="5"/>
      <c r="B181" s="5"/>
      <c r="C181" s="5"/>
      <c r="D181" s="234" t="s">
        <v>54</v>
      </c>
      <c r="E181" s="235"/>
      <c r="F181" s="235"/>
      <c r="G181" s="238">
        <f>SUM(G176)</f>
        <v>0</v>
      </c>
      <c r="H181" s="238">
        <f t="shared" ref="H181:J181" si="1">SUM(H176)</f>
        <v>0</v>
      </c>
      <c r="I181" s="238">
        <f t="shared" si="1"/>
        <v>0</v>
      </c>
      <c r="J181" s="238">
        <f t="shared" si="1"/>
        <v>0</v>
      </c>
      <c r="K181" s="5"/>
    </row>
    <row r="182" spans="1:11" ht="14.4">
      <c r="A182" s="5"/>
      <c r="B182" s="5"/>
      <c r="C182" s="5"/>
      <c r="D182" s="240" t="s">
        <v>253</v>
      </c>
      <c r="E182" s="239"/>
      <c r="F182" s="239"/>
      <c r="G182" s="58" t="e">
        <f>SUM(G180:G181)</f>
        <v>#REF!</v>
      </c>
      <c r="H182" s="58" t="e">
        <f t="shared" ref="H182:J182" si="2">SUM(H180:H181)</f>
        <v>#REF!</v>
      </c>
      <c r="I182" s="58" t="e">
        <f t="shared" si="2"/>
        <v>#REF!</v>
      </c>
      <c r="J182" s="58" t="e">
        <f t="shared" si="2"/>
        <v>#REF!</v>
      </c>
      <c r="K182" s="5"/>
    </row>
    <row r="183" spans="1:11" ht="14.4">
      <c r="A183" s="5"/>
      <c r="B183" s="5"/>
      <c r="C183" s="5"/>
      <c r="D183" s="13" t="s">
        <v>252</v>
      </c>
      <c r="E183" s="235"/>
      <c r="F183" s="235"/>
      <c r="G183" s="56">
        <v>43943418</v>
      </c>
      <c r="H183" s="56">
        <v>43943418</v>
      </c>
      <c r="I183" s="56">
        <v>43943418</v>
      </c>
      <c r="J183" s="56">
        <v>43943418</v>
      </c>
      <c r="K183" s="5"/>
    </row>
    <row r="184" spans="1:11" ht="14.4">
      <c r="A184" s="5"/>
      <c r="B184" s="5"/>
      <c r="C184" s="5"/>
      <c r="D184" s="12" t="s">
        <v>254</v>
      </c>
      <c r="E184" s="239"/>
      <c r="F184" s="239"/>
      <c r="G184" s="58" t="e">
        <f t="shared" ref="G184:J184" si="3">SUM(G183-G182)</f>
        <v>#REF!</v>
      </c>
      <c r="H184" s="58" t="e">
        <f t="shared" si="3"/>
        <v>#REF!</v>
      </c>
      <c r="I184" s="58" t="e">
        <f t="shared" si="3"/>
        <v>#REF!</v>
      </c>
      <c r="J184" s="58" t="e">
        <f t="shared" si="3"/>
        <v>#REF!</v>
      </c>
      <c r="K184" s="5"/>
    </row>
    <row r="185" spans="1:11">
      <c r="A185" s="5"/>
      <c r="B185" s="5"/>
      <c r="C185" s="5"/>
      <c r="D185" s="51"/>
      <c r="E185" s="51"/>
      <c r="F185" s="51"/>
      <c r="G185" s="3"/>
      <c r="H185" s="3"/>
      <c r="I185" s="3"/>
      <c r="J185" s="3"/>
      <c r="K185" s="5"/>
    </row>
    <row r="186" spans="1:11">
      <c r="A186" s="5"/>
      <c r="B186" s="5"/>
      <c r="C186" s="5"/>
      <c r="D186" s="51"/>
      <c r="E186" s="51"/>
      <c r="F186" s="51"/>
      <c r="G186" s="3"/>
      <c r="H186" s="3"/>
      <c r="I186" s="3"/>
      <c r="J186" s="3"/>
      <c r="K186" s="5"/>
    </row>
    <row r="187" spans="1:11" ht="28.8">
      <c r="A187" s="5"/>
      <c r="B187" s="5"/>
      <c r="C187" s="5"/>
      <c r="D187" s="21" t="s">
        <v>179</v>
      </c>
      <c r="E187" s="21"/>
      <c r="F187" s="21"/>
      <c r="G187" s="54">
        <f>G10</f>
        <v>-43402456</v>
      </c>
      <c r="H187" s="54">
        <f>H10</f>
        <v>-15958085</v>
      </c>
      <c r="I187" s="54">
        <f>I10</f>
        <v>-12949647</v>
      </c>
      <c r="J187" s="54">
        <f>J10</f>
        <v>-7194586</v>
      </c>
      <c r="K187" s="5"/>
    </row>
    <row r="188" spans="1:11">
      <c r="A188" s="5"/>
      <c r="B188" s="5"/>
      <c r="C188" s="5"/>
      <c r="D188" s="51"/>
      <c r="E188" s="51"/>
      <c r="F188" s="51"/>
      <c r="G188" s="3"/>
      <c r="H188" s="3"/>
      <c r="I188" s="3"/>
      <c r="J188" s="3"/>
      <c r="K188" s="5"/>
    </row>
    <row r="189" spans="1:11">
      <c r="A189" s="5"/>
      <c r="B189" s="5"/>
      <c r="C189" s="5"/>
      <c r="D189" s="51"/>
      <c r="E189" s="51"/>
      <c r="F189" s="51"/>
      <c r="G189" s="3"/>
      <c r="H189" s="3"/>
      <c r="I189" s="3"/>
      <c r="J189" s="3"/>
      <c r="K189" s="5"/>
    </row>
    <row r="190" spans="1:11" ht="14.4">
      <c r="A190" s="5"/>
      <c r="B190" s="5"/>
      <c r="C190" s="3"/>
      <c r="D190" s="30" t="s">
        <v>10</v>
      </c>
      <c r="E190" s="30"/>
      <c r="F190" s="30"/>
      <c r="G190" s="221"/>
      <c r="H190" s="222"/>
      <c r="I190" s="222"/>
      <c r="J190" s="223"/>
      <c r="K190" s="5"/>
    </row>
    <row r="191" spans="1:11" ht="14.4">
      <c r="A191" s="5"/>
      <c r="B191" s="5"/>
      <c r="C191" s="3"/>
      <c r="D191" s="29" t="s">
        <v>6</v>
      </c>
      <c r="E191" s="29"/>
      <c r="F191" s="29"/>
      <c r="G191" s="27">
        <v>2019</v>
      </c>
      <c r="H191" s="27">
        <v>2020</v>
      </c>
      <c r="I191" s="27">
        <v>2021</v>
      </c>
      <c r="J191" s="27">
        <v>2022</v>
      </c>
      <c r="K191" s="5"/>
    </row>
    <row r="192" spans="1:11" ht="18" customHeight="1">
      <c r="A192" s="5"/>
      <c r="B192" s="5"/>
      <c r="C192" s="3"/>
      <c r="D192" s="29" t="s">
        <v>7</v>
      </c>
      <c r="E192" s="29"/>
      <c r="F192" s="29"/>
      <c r="G192" s="224">
        <v>30723818</v>
      </c>
      <c r="H192" s="66">
        <f>G194</f>
        <v>-12678638</v>
      </c>
      <c r="I192" s="66">
        <f>SUM(H194)</f>
        <v>-28636723</v>
      </c>
      <c r="J192" s="66">
        <f>SUM(I194)</f>
        <v>-41586370</v>
      </c>
      <c r="K192" s="176"/>
    </row>
    <row r="193" spans="1:11" ht="14.4">
      <c r="A193" s="5"/>
      <c r="B193" s="5"/>
      <c r="C193" s="3"/>
      <c r="D193" s="29" t="s">
        <v>8</v>
      </c>
      <c r="E193" s="29"/>
      <c r="F193" s="29"/>
      <c r="G193" s="56">
        <f>G10</f>
        <v>-43402456</v>
      </c>
      <c r="H193" s="56">
        <f>H10</f>
        <v>-15958085</v>
      </c>
      <c r="I193" s="56">
        <f>I10</f>
        <v>-12949647</v>
      </c>
      <c r="J193" s="56">
        <f>J10</f>
        <v>-7194586</v>
      </c>
      <c r="K193" s="5"/>
    </row>
    <row r="194" spans="1:11" ht="14.4">
      <c r="A194" s="5"/>
      <c r="B194" s="5"/>
      <c r="C194" s="3"/>
      <c r="D194" s="29" t="s">
        <v>9</v>
      </c>
      <c r="E194" s="29"/>
      <c r="F194" s="29"/>
      <c r="G194" s="58">
        <f>G192+G193</f>
        <v>-12678638</v>
      </c>
      <c r="H194" s="61">
        <f>SUM(H192:H193)</f>
        <v>-28636723</v>
      </c>
      <c r="I194" s="61">
        <f>SUM(I192:I193)</f>
        <v>-41586370</v>
      </c>
      <c r="J194" s="61">
        <f>SUM(J192:J193)</f>
        <v>-48780956</v>
      </c>
      <c r="K194" s="5"/>
    </row>
    <row r="195" spans="1:11" ht="14.4">
      <c r="A195" s="5"/>
      <c r="B195" s="5"/>
      <c r="C195" s="3"/>
      <c r="D195" s="126"/>
      <c r="E195" s="126"/>
      <c r="F195" s="126"/>
      <c r="G195" s="127"/>
      <c r="H195" s="128"/>
      <c r="I195" s="128"/>
      <c r="J195" s="128"/>
      <c r="K195" s="5"/>
    </row>
    <row r="196" spans="1:11">
      <c r="A196" s="5"/>
      <c r="B196" s="5"/>
      <c r="C196" s="5"/>
      <c r="D196" s="51"/>
      <c r="E196" s="51"/>
      <c r="F196" s="51"/>
      <c r="G196" s="3"/>
      <c r="H196" s="3"/>
      <c r="I196" s="3"/>
      <c r="J196" s="3"/>
      <c r="K196" s="5"/>
    </row>
    <row r="197" spans="1:11" ht="14.4">
      <c r="A197" s="5"/>
      <c r="B197" s="5"/>
      <c r="C197" s="5"/>
      <c r="D197" s="14" t="s">
        <v>98</v>
      </c>
      <c r="E197" s="13"/>
      <c r="F197" s="13"/>
      <c r="G197" s="225"/>
      <c r="H197" s="3" t="s">
        <v>85</v>
      </c>
      <c r="I197" s="3" t="s">
        <v>85</v>
      </c>
      <c r="J197" s="3" t="s">
        <v>85</v>
      </c>
      <c r="K197" s="5"/>
    </row>
    <row r="198" spans="1:11" ht="18">
      <c r="A198" s="5"/>
      <c r="B198" s="5"/>
      <c r="C198" s="5"/>
      <c r="D198" s="13" t="s">
        <v>96</v>
      </c>
      <c r="E198" s="13"/>
      <c r="F198" s="13"/>
      <c r="G198" s="56">
        <v>670973405</v>
      </c>
      <c r="H198" s="226"/>
      <c r="I198" s="227"/>
      <c r="J198" s="227"/>
      <c r="K198" s="177"/>
    </row>
    <row r="199" spans="1:11" ht="29.4">
      <c r="A199" s="5"/>
      <c r="B199" s="5"/>
      <c r="C199" s="5"/>
      <c r="D199" s="13" t="s">
        <v>181</v>
      </c>
      <c r="E199" s="13"/>
      <c r="F199" s="13"/>
      <c r="G199" s="56">
        <f>SUM(G8)</f>
        <v>0</v>
      </c>
      <c r="H199" s="226"/>
      <c r="I199" s="227"/>
      <c r="J199" s="227"/>
      <c r="K199" s="177"/>
    </row>
    <row r="200" spans="1:11" ht="25.8">
      <c r="D200" s="31" t="s">
        <v>97</v>
      </c>
      <c r="E200" s="31"/>
      <c r="F200" s="31"/>
      <c r="G200" s="152" t="e">
        <f>IF(#REF!="x",G174+G175,G174+G175)</f>
        <v>#REF!</v>
      </c>
      <c r="H200" s="57"/>
      <c r="I200" s="57"/>
      <c r="J200" s="57"/>
    </row>
    <row r="201" spans="1:11" ht="28.8">
      <c r="D201" s="32" t="s">
        <v>95</v>
      </c>
      <c r="E201" s="32"/>
      <c r="F201" s="32"/>
      <c r="G201" s="58" t="e">
        <f>SUM(G198:G200)</f>
        <v>#REF!</v>
      </c>
      <c r="H201" s="228"/>
      <c r="J201" s="59"/>
    </row>
    <row r="202" spans="1:11" ht="14.4">
      <c r="D202" s="31"/>
      <c r="E202" s="31"/>
      <c r="F202" s="31"/>
      <c r="G202" s="229"/>
      <c r="H202" s="59"/>
      <c r="I202" s="59"/>
      <c r="J202" s="59"/>
    </row>
    <row r="203" spans="1:11" ht="18">
      <c r="D203" s="32" t="s">
        <v>94</v>
      </c>
      <c r="E203" s="32"/>
      <c r="F203" s="32"/>
      <c r="G203" s="58">
        <v>652497815</v>
      </c>
      <c r="H203" s="226"/>
      <c r="J203" s="59"/>
    </row>
    <row r="204" spans="1:11" ht="43.2">
      <c r="D204" s="32" t="s">
        <v>170</v>
      </c>
      <c r="E204" s="32"/>
      <c r="F204" s="32"/>
      <c r="G204" s="68" t="e">
        <f>SUM(G203-G201)</f>
        <v>#REF!</v>
      </c>
      <c r="I204" s="60"/>
      <c r="J204" s="59"/>
    </row>
    <row r="205" spans="1:11" ht="14.4">
      <c r="D205" s="124"/>
      <c r="E205" s="124"/>
      <c r="F205" s="124"/>
      <c r="G205" s="125"/>
      <c r="I205" s="60"/>
      <c r="J205" s="59"/>
    </row>
    <row r="206" spans="1:11">
      <c r="J206" s="59"/>
    </row>
    <row r="207" spans="1:11" ht="14.4">
      <c r="D207" s="32" t="s">
        <v>183</v>
      </c>
      <c r="E207" s="53"/>
      <c r="F207" s="53"/>
      <c r="G207" s="52"/>
      <c r="H207" s="3"/>
      <c r="I207" s="3"/>
      <c r="J207" s="3"/>
    </row>
    <row r="208" spans="1:11" ht="21">
      <c r="D208" s="13" t="s">
        <v>185</v>
      </c>
      <c r="E208" s="53"/>
      <c r="F208" s="53"/>
      <c r="G208" s="230">
        <v>-7918740</v>
      </c>
      <c r="H208" s="230">
        <v>-9955164</v>
      </c>
      <c r="I208" s="230">
        <v>-11083205</v>
      </c>
      <c r="J208" s="230">
        <v>-16995096</v>
      </c>
      <c r="K208" s="192"/>
    </row>
    <row r="209" spans="4:10" ht="14.4">
      <c r="D209" s="13" t="s">
        <v>182</v>
      </c>
      <c r="E209" s="53"/>
      <c r="F209" s="53"/>
      <c r="G209" s="56">
        <f>SUM(G174+G175)</f>
        <v>0</v>
      </c>
      <c r="H209" s="56">
        <f>SUM(H174+H175)</f>
        <v>0</v>
      </c>
      <c r="I209" s="56">
        <f>SUM(I174+I175)</f>
        <v>0</v>
      </c>
      <c r="J209" s="56">
        <f>SUM(J174+J175)</f>
        <v>0</v>
      </c>
    </row>
    <row r="210" spans="4:10" ht="43.2">
      <c r="D210" s="12" t="s">
        <v>194</v>
      </c>
      <c r="E210" s="113"/>
      <c r="F210" s="113"/>
      <c r="G210" s="68">
        <f>SUM(G208:G209)</f>
        <v>-7918740</v>
      </c>
      <c r="H210" s="68">
        <f t="shared" ref="H210:J210" si="4">SUM(H208:H209)</f>
        <v>-9955164</v>
      </c>
      <c r="I210" s="68">
        <f t="shared" si="4"/>
        <v>-11083205</v>
      </c>
      <c r="J210" s="68">
        <f t="shared" si="4"/>
        <v>-16995096</v>
      </c>
    </row>
    <row r="211" spans="4:10" ht="27.6">
      <c r="D211" s="4" t="s">
        <v>184</v>
      </c>
      <c r="I211" s="60"/>
    </row>
    <row r="213" spans="4:10">
      <c r="G213" s="220"/>
      <c r="H213" s="220"/>
      <c r="I213" s="220"/>
      <c r="J213" s="220"/>
    </row>
  </sheetData>
  <mergeCells count="9">
    <mergeCell ref="A20:C20"/>
    <mergeCell ref="D20:F20"/>
    <mergeCell ref="G20:I20"/>
    <mergeCell ref="B4:B5"/>
    <mergeCell ref="G4:J4"/>
    <mergeCell ref="D4:D5"/>
    <mergeCell ref="C4:C5"/>
    <mergeCell ref="A4:A5"/>
    <mergeCell ref="A19:J19"/>
  </mergeCells>
  <conditionalFormatting sqref="J150 J128:J137 J152:J171 J104:J123 J58:J78 J95:J96 J98:J102 J139:J141 J22 J83 J87:J93 J143:J148 J39:J40 J43:J55 J30:J37">
    <cfRule type="expression" dxfId="178" priority="1010">
      <formula>SUMIF(K22,"x",$J$150)</formula>
    </cfRule>
  </conditionalFormatting>
  <conditionalFormatting sqref="I150 I152:I162 I169:I171">
    <cfRule type="expression" dxfId="177" priority="1008">
      <formula>SUMIF(K150,"x",$I$150)</formula>
    </cfRule>
  </conditionalFormatting>
  <conditionalFormatting sqref="I150 I128:I137 I152:I171 I104:I123 I58:I78 I95:I96 I98:I102 I139:I141 I22 I83 I87:I93 I143:I148 I39:I40 I43:I55 I30:I37">
    <cfRule type="expression" dxfId="176" priority="1005">
      <formula>SUMIF(K22,"x",$J$150)</formula>
    </cfRule>
  </conditionalFormatting>
  <conditionalFormatting sqref="H150 H128:H137 H152:H171 H104:H123 H58:H78 H95:H96 H98:H102 H139:H141 H22 H83 H87:H93 H143:H148 H39:H40 H43:H55 H30:H37">
    <cfRule type="expression" dxfId="175" priority="1001">
      <formula>SUMIF(K22,"x",$J$150)</formula>
    </cfRule>
  </conditionalFormatting>
  <conditionalFormatting sqref="J150">
    <cfRule type="expression" dxfId="174" priority="967">
      <formula>SUMIF(K150,"x",$J$150)</formula>
    </cfRule>
  </conditionalFormatting>
  <conditionalFormatting sqref="I150">
    <cfRule type="expression" dxfId="173" priority="966">
      <formula>SUMIF(K150,"x",$J$150)</formula>
    </cfRule>
  </conditionalFormatting>
  <conditionalFormatting sqref="H150">
    <cfRule type="expression" dxfId="172" priority="965">
      <formula>SUMIF(K150,"x",$J$150)</formula>
    </cfRule>
  </conditionalFormatting>
  <conditionalFormatting sqref="H150">
    <cfRule type="expression" dxfId="171" priority="964">
      <formula>SUMIF(K150,"x",$J$150)</formula>
    </cfRule>
  </conditionalFormatting>
  <conditionalFormatting sqref="I153">
    <cfRule type="expression" dxfId="170" priority="961">
      <formula>SUMIF(K153,"x",$J$150)</formula>
    </cfRule>
  </conditionalFormatting>
  <conditionalFormatting sqref="I150">
    <cfRule type="expression" dxfId="169" priority="944">
      <formula>SUMIF(K150,"x",$I$150)</formula>
    </cfRule>
  </conditionalFormatting>
  <conditionalFormatting sqref="H150">
    <cfRule type="expression" dxfId="168" priority="943">
      <formula>SUMIF(K150,"x",$J$150)</formula>
    </cfRule>
  </conditionalFormatting>
  <conditionalFormatting sqref="I150">
    <cfRule type="expression" dxfId="167" priority="940">
      <formula>SUMIF(K150,"x",$J$150)</formula>
    </cfRule>
  </conditionalFormatting>
  <conditionalFormatting sqref="H150">
    <cfRule type="expression" dxfId="166" priority="939">
      <formula>SUMIF(K150,"x",$J$150)</formula>
    </cfRule>
  </conditionalFormatting>
  <conditionalFormatting sqref="H150">
    <cfRule type="expression" dxfId="165" priority="938">
      <formula>SUMIF(K150,"x",$J$150)</formula>
    </cfRule>
  </conditionalFormatting>
  <conditionalFormatting sqref="H152:J162 J128:J137 H169:J171 H150:J150 J95:J96 J98:J102 J139:J141 J143:J146 J83 J87:J93">
    <cfRule type="expression" dxfId="164" priority="1046">
      <formula>SUMIF(#REF!,"x",$J$150)</formula>
    </cfRule>
  </conditionalFormatting>
  <conditionalFormatting sqref="J150">
    <cfRule type="expression" dxfId="163" priority="1063">
      <formula>SUMIF(#REF!,"x",$I$150)</formula>
    </cfRule>
  </conditionalFormatting>
  <conditionalFormatting sqref="G150 G128:G137 G152:G167 G104:G123 G58:G78 G95:G96 G98:G102 G139:G141 G22 G83 G87:G93 G143:G148 G39:G40 G43:G55 G169:G171 G30:G37">
    <cfRule type="expression" dxfId="162" priority="930">
      <formula>SUMIF(K22,"x",$J$150)</formula>
    </cfRule>
  </conditionalFormatting>
  <conditionalFormatting sqref="H128:I137 H95:I96 H98:I102 H139:I141 H143:I146 H83:I83 H87:I93 H39:J40 H43:J55 K38:K39 K42:K43 K85 K24:K25">
    <cfRule type="expression" dxfId="161" priority="920">
      <formula>SUMIF(#REF!,"x",$J$150)</formula>
    </cfRule>
  </conditionalFormatting>
  <conditionalFormatting sqref="J103">
    <cfRule type="expression" dxfId="160" priority="700">
      <formula>SUMIF(K103,"x",$J$131)</formula>
    </cfRule>
  </conditionalFormatting>
  <conditionalFormatting sqref="I103">
    <cfRule type="expression" dxfId="159" priority="699">
      <formula>SUMIF(K103,"x",$I$131)</formula>
    </cfRule>
  </conditionalFormatting>
  <conditionalFormatting sqref="H103">
    <cfRule type="expression" dxfId="158" priority="698">
      <formula>SUMIF(K103,"x",$J$131)</formula>
    </cfRule>
  </conditionalFormatting>
  <conditionalFormatting sqref="G103">
    <cfRule type="expression" dxfId="157" priority="701">
      <formula>SUMIF(K103,"x",$J$131)</formula>
    </cfRule>
  </conditionalFormatting>
  <conditionalFormatting sqref="J191">
    <cfRule type="expression" dxfId="156" priority="670">
      <formula>SUMIF(K126,"x",$J$150)</formula>
    </cfRule>
  </conditionalFormatting>
  <conditionalFormatting sqref="I191">
    <cfRule type="expression" dxfId="155" priority="669">
      <formula>SUMIF(K126,"x",$J$150)</formula>
    </cfRule>
  </conditionalFormatting>
  <conditionalFormatting sqref="H191">
    <cfRule type="expression" dxfId="154" priority="668">
      <formula>SUMIF(K126,"x",$J$150)</formula>
    </cfRule>
  </conditionalFormatting>
  <conditionalFormatting sqref="J191">
    <cfRule type="expression" dxfId="153" priority="671">
      <formula>SUMIF(#REF!,"x",$J$150)</formula>
    </cfRule>
  </conditionalFormatting>
  <conditionalFormatting sqref="G191">
    <cfRule type="expression" dxfId="152" priority="667">
      <formula>SUMIF(K126,"x",$J$150)</formula>
    </cfRule>
  </conditionalFormatting>
  <conditionalFormatting sqref="G191:I191">
    <cfRule type="expression" dxfId="151" priority="666">
      <formula>SUMIF(#REF!,"x",$J$150)</formula>
    </cfRule>
  </conditionalFormatting>
  <conditionalFormatting sqref="J12">
    <cfRule type="expression" dxfId="150" priority="543">
      <formula>SUMIF(K12,"x",$J$131)</formula>
    </cfRule>
  </conditionalFormatting>
  <conditionalFormatting sqref="I12">
    <cfRule type="expression" dxfId="149" priority="542">
      <formula>SUMIF(K12,"x",$I$131)</formula>
    </cfRule>
  </conditionalFormatting>
  <conditionalFormatting sqref="H12">
    <cfRule type="expression" dxfId="148" priority="541">
      <formula>SUMIF(K12,"x",$J$131)</formula>
    </cfRule>
  </conditionalFormatting>
  <conditionalFormatting sqref="G12">
    <cfRule type="expression" dxfId="147" priority="544">
      <formula>SUMIF(K12,"x",$J$131)</formula>
    </cfRule>
  </conditionalFormatting>
  <conditionalFormatting sqref="J81">
    <cfRule type="expression" dxfId="146" priority="494">
      <formula>SUMIF(K81,"x",$J$150)</formula>
    </cfRule>
  </conditionalFormatting>
  <conditionalFormatting sqref="I81">
    <cfRule type="expression" dxfId="145" priority="493">
      <formula>SUMIF(K81,"x",$J$150)</formula>
    </cfRule>
  </conditionalFormatting>
  <conditionalFormatting sqref="H81">
    <cfRule type="expression" dxfId="144" priority="492">
      <formula>SUMIF(K81,"x",$J$150)</formula>
    </cfRule>
  </conditionalFormatting>
  <conditionalFormatting sqref="J81">
    <cfRule type="expression" dxfId="143" priority="495">
      <formula>SUMIF(#REF!,"x",$J$150)</formula>
    </cfRule>
  </conditionalFormatting>
  <conditionalFormatting sqref="G81">
    <cfRule type="expression" dxfId="142" priority="491">
      <formula>SUMIF(K81,"x",$J$150)</formula>
    </cfRule>
  </conditionalFormatting>
  <conditionalFormatting sqref="H81:I81">
    <cfRule type="expression" dxfId="141" priority="490">
      <formula>SUMIF(#REF!,"x",$J$150)</formula>
    </cfRule>
  </conditionalFormatting>
  <conditionalFormatting sqref="J151">
    <cfRule type="expression" dxfId="140" priority="464">
      <formula>SUMIF(K151,"x",$J$150)</formula>
    </cfRule>
  </conditionalFormatting>
  <conditionalFormatting sqref="I151">
    <cfRule type="expression" dxfId="139" priority="463">
      <formula>SUMIF(K151,"x",$J$150)</formula>
    </cfRule>
  </conditionalFormatting>
  <conditionalFormatting sqref="H151">
    <cfRule type="expression" dxfId="138" priority="462">
      <formula>SUMIF(K151,"x",$J$150)</formula>
    </cfRule>
  </conditionalFormatting>
  <conditionalFormatting sqref="G151">
    <cfRule type="expression" dxfId="137" priority="461">
      <formula>SUMIF(K151,"x",$J$150)</formula>
    </cfRule>
  </conditionalFormatting>
  <conditionalFormatting sqref="H151:I151">
    <cfRule type="expression" dxfId="136" priority="460">
      <formula>SUMIF(#REF!,"x",$J$150)</formula>
    </cfRule>
  </conditionalFormatting>
  <conditionalFormatting sqref="J151">
    <cfRule type="expression" dxfId="135" priority="459">
      <formula>SUMIF(#REF!,"x",$J$150)</formula>
    </cfRule>
  </conditionalFormatting>
  <conditionalFormatting sqref="J21">
    <cfRule type="expression" dxfId="134" priority="300">
      <formula>SUMIF(K21,"x",$J$150)</formula>
    </cfRule>
  </conditionalFormatting>
  <conditionalFormatting sqref="I21">
    <cfRule type="expression" dxfId="133" priority="299">
      <formula>SUMIF(K21,"x",$J$150)</formula>
    </cfRule>
  </conditionalFormatting>
  <conditionalFormatting sqref="H21">
    <cfRule type="expression" dxfId="132" priority="298">
      <formula>SUMIF(K21,"x",$J$150)</formula>
    </cfRule>
  </conditionalFormatting>
  <conditionalFormatting sqref="J21">
    <cfRule type="expression" dxfId="131" priority="301">
      <formula>SUMIF(#REF!,"x",$J$150)</formula>
    </cfRule>
  </conditionalFormatting>
  <conditionalFormatting sqref="G21">
    <cfRule type="expression" dxfId="130" priority="297">
      <formula>SUMIF(K21,"x",$J$150)</formula>
    </cfRule>
  </conditionalFormatting>
  <conditionalFormatting sqref="H21:I21">
    <cfRule type="expression" dxfId="129" priority="296">
      <formula>SUMIF(#REF!,"x",$J$150)</formula>
    </cfRule>
  </conditionalFormatting>
  <conditionalFormatting sqref="J23">
    <cfRule type="expression" dxfId="128" priority="282">
      <formula>SUMIF(K23,"x",$J$150)</formula>
    </cfRule>
  </conditionalFormatting>
  <conditionalFormatting sqref="I23">
    <cfRule type="expression" dxfId="127" priority="281">
      <formula>SUMIF(K23,"x",$J$150)</formula>
    </cfRule>
  </conditionalFormatting>
  <conditionalFormatting sqref="H23">
    <cfRule type="expression" dxfId="126" priority="280">
      <formula>SUMIF(K23,"x",$J$150)</formula>
    </cfRule>
  </conditionalFormatting>
  <conditionalFormatting sqref="J23">
    <cfRule type="expression" dxfId="125" priority="283">
      <formula>SUMIF(#REF!,"x",$J$150)</formula>
    </cfRule>
  </conditionalFormatting>
  <conditionalFormatting sqref="G23">
    <cfRule type="expression" dxfId="124" priority="279">
      <formula>SUMIF(K23,"x",$J$150)</formula>
    </cfRule>
  </conditionalFormatting>
  <conditionalFormatting sqref="H23:I23">
    <cfRule type="expression" dxfId="123" priority="278">
      <formula>SUMIF(#REF!,"x",$J$150)</formula>
    </cfRule>
  </conditionalFormatting>
  <conditionalFormatting sqref="J26">
    <cfRule type="expression" dxfId="122" priority="276">
      <formula>SUMIF(K26,"x",$J$150)</formula>
    </cfRule>
  </conditionalFormatting>
  <conditionalFormatting sqref="I26">
    <cfRule type="expression" dxfId="121" priority="275">
      <formula>SUMIF(K26,"x",$J$150)</formula>
    </cfRule>
  </conditionalFormatting>
  <conditionalFormatting sqref="H26">
    <cfRule type="expression" dxfId="120" priority="274">
      <formula>SUMIF(K26,"x",$J$150)</formula>
    </cfRule>
  </conditionalFormatting>
  <conditionalFormatting sqref="J26">
    <cfRule type="expression" dxfId="119" priority="277">
      <formula>SUMIF(#REF!,"x",$J$150)</formula>
    </cfRule>
  </conditionalFormatting>
  <conditionalFormatting sqref="G26">
    <cfRule type="expression" dxfId="118" priority="273">
      <formula>SUMIF(K26,"x",$J$150)</formula>
    </cfRule>
  </conditionalFormatting>
  <conditionalFormatting sqref="H26:I26">
    <cfRule type="expression" dxfId="117" priority="272">
      <formula>SUMIF(#REF!,"x",$J$150)</formula>
    </cfRule>
  </conditionalFormatting>
  <conditionalFormatting sqref="J29">
    <cfRule type="expression" dxfId="116" priority="270">
      <formula>SUMIF(K29,"x",$J$150)</formula>
    </cfRule>
  </conditionalFormatting>
  <conditionalFormatting sqref="I29">
    <cfRule type="expression" dxfId="115" priority="269">
      <formula>SUMIF(K29,"x",$J$150)</formula>
    </cfRule>
  </conditionalFormatting>
  <conditionalFormatting sqref="H29">
    <cfRule type="expression" dxfId="114" priority="268">
      <formula>SUMIF(K29,"x",$J$150)</formula>
    </cfRule>
  </conditionalFormatting>
  <conditionalFormatting sqref="J29">
    <cfRule type="expression" dxfId="113" priority="271">
      <formula>SUMIF(#REF!,"x",$J$150)</formula>
    </cfRule>
  </conditionalFormatting>
  <conditionalFormatting sqref="G29">
    <cfRule type="expression" dxfId="112" priority="267">
      <formula>SUMIF(K29,"x",$J$150)</formula>
    </cfRule>
  </conditionalFormatting>
  <conditionalFormatting sqref="H29:I29">
    <cfRule type="expression" dxfId="111" priority="266">
      <formula>SUMIF(#REF!,"x",$J$150)</formula>
    </cfRule>
  </conditionalFormatting>
  <conditionalFormatting sqref="J84">
    <cfRule type="expression" dxfId="110" priority="226">
      <formula>SUMIF(K84,"x",$J$150)</formula>
    </cfRule>
  </conditionalFormatting>
  <conditionalFormatting sqref="I84">
    <cfRule type="expression" dxfId="109" priority="225">
      <formula>SUMIF(K84,"x",$J$150)</formula>
    </cfRule>
  </conditionalFormatting>
  <conditionalFormatting sqref="H84">
    <cfRule type="expression" dxfId="108" priority="224">
      <formula>SUMIF(K84,"x",$J$150)</formula>
    </cfRule>
  </conditionalFormatting>
  <conditionalFormatting sqref="J84">
    <cfRule type="expression" dxfId="107" priority="227">
      <formula>SUMIF(#REF!,"x",$J$150)</formula>
    </cfRule>
  </conditionalFormatting>
  <conditionalFormatting sqref="G84">
    <cfRule type="expression" dxfId="106" priority="223">
      <formula>SUMIF(K84,"x",$J$150)</formula>
    </cfRule>
  </conditionalFormatting>
  <conditionalFormatting sqref="H84:I84">
    <cfRule type="expression" dxfId="105" priority="222">
      <formula>SUMIF(#REF!,"x",$J$150)</formula>
    </cfRule>
  </conditionalFormatting>
  <conditionalFormatting sqref="J86">
    <cfRule type="expression" dxfId="104" priority="214">
      <formula>SUMIF(K86,"x",$J$150)</formula>
    </cfRule>
  </conditionalFormatting>
  <conditionalFormatting sqref="I86">
    <cfRule type="expression" dxfId="103" priority="213">
      <formula>SUMIF(K86,"x",$J$150)</formula>
    </cfRule>
  </conditionalFormatting>
  <conditionalFormatting sqref="H86">
    <cfRule type="expression" dxfId="102" priority="212">
      <formula>SUMIF(K86,"x",$J$150)</formula>
    </cfRule>
  </conditionalFormatting>
  <conditionalFormatting sqref="J86">
    <cfRule type="expression" dxfId="101" priority="215">
      <formula>SUMIF(#REF!,"x",$J$150)</formula>
    </cfRule>
  </conditionalFormatting>
  <conditionalFormatting sqref="G86">
    <cfRule type="expression" dxfId="100" priority="211">
      <formula>SUMIF(K86,"x",$J$150)</formula>
    </cfRule>
  </conditionalFormatting>
  <conditionalFormatting sqref="H86:I86">
    <cfRule type="expression" dxfId="99" priority="210">
      <formula>SUMIF(#REF!,"x",$J$150)</formula>
    </cfRule>
  </conditionalFormatting>
  <conditionalFormatting sqref="J94">
    <cfRule type="expression" dxfId="98" priority="208">
      <formula>SUMIF(K94,"x",$J$150)</formula>
    </cfRule>
  </conditionalFormatting>
  <conditionalFormatting sqref="I94">
    <cfRule type="expression" dxfId="97" priority="207">
      <formula>SUMIF(K94,"x",$J$150)</formula>
    </cfRule>
  </conditionalFormatting>
  <conditionalFormatting sqref="H94">
    <cfRule type="expression" dxfId="96" priority="206">
      <formula>SUMIF(K94,"x",$J$150)</formula>
    </cfRule>
  </conditionalFormatting>
  <conditionalFormatting sqref="J94">
    <cfRule type="expression" dxfId="95" priority="209">
      <formula>SUMIF(#REF!,"x",$J$150)</formula>
    </cfRule>
  </conditionalFormatting>
  <conditionalFormatting sqref="G94">
    <cfRule type="expression" dxfId="94" priority="205">
      <formula>SUMIF(K94,"x",$J$150)</formula>
    </cfRule>
  </conditionalFormatting>
  <conditionalFormatting sqref="H94:I94">
    <cfRule type="expression" dxfId="93" priority="204">
      <formula>SUMIF(#REF!,"x",$J$150)</formula>
    </cfRule>
  </conditionalFormatting>
  <conditionalFormatting sqref="J97">
    <cfRule type="expression" dxfId="92" priority="202">
      <formula>SUMIF(K97,"x",$J$150)</formula>
    </cfRule>
  </conditionalFormatting>
  <conditionalFormatting sqref="I97">
    <cfRule type="expression" dxfId="91" priority="201">
      <formula>SUMIF(K97,"x",$J$150)</formula>
    </cfRule>
  </conditionalFormatting>
  <conditionalFormatting sqref="H97">
    <cfRule type="expression" dxfId="90" priority="200">
      <formula>SUMIF(K97,"x",$J$150)</formula>
    </cfRule>
  </conditionalFormatting>
  <conditionalFormatting sqref="J97">
    <cfRule type="expression" dxfId="89" priority="203">
      <formula>SUMIF(#REF!,"x",$J$150)</formula>
    </cfRule>
  </conditionalFormatting>
  <conditionalFormatting sqref="G97">
    <cfRule type="expression" dxfId="88" priority="199">
      <formula>SUMIF(K97,"x",$J$150)</formula>
    </cfRule>
  </conditionalFormatting>
  <conditionalFormatting sqref="H97:I97">
    <cfRule type="expression" dxfId="87" priority="198">
      <formula>SUMIF(#REF!,"x",$J$150)</formula>
    </cfRule>
  </conditionalFormatting>
  <conditionalFormatting sqref="J138">
    <cfRule type="expression" dxfId="86" priority="190">
      <formula>SUMIF(K138,"x",$J$150)</formula>
    </cfRule>
  </conditionalFormatting>
  <conditionalFormatting sqref="I138">
    <cfRule type="expression" dxfId="85" priority="189">
      <formula>SUMIF(K138,"x",$J$150)</formula>
    </cfRule>
  </conditionalFormatting>
  <conditionalFormatting sqref="H138">
    <cfRule type="expression" dxfId="84" priority="188">
      <formula>SUMIF(K138,"x",$J$150)</formula>
    </cfRule>
  </conditionalFormatting>
  <conditionalFormatting sqref="J138">
    <cfRule type="expression" dxfId="83" priority="191">
      <formula>SUMIF(#REF!,"x",$J$150)</formula>
    </cfRule>
  </conditionalFormatting>
  <conditionalFormatting sqref="G138">
    <cfRule type="expression" dxfId="82" priority="187">
      <formula>SUMIF(K138,"x",$J$150)</formula>
    </cfRule>
  </conditionalFormatting>
  <conditionalFormatting sqref="H138:I138">
    <cfRule type="expression" dxfId="81" priority="186">
      <formula>SUMIF(#REF!,"x",$J$150)</formula>
    </cfRule>
  </conditionalFormatting>
  <conditionalFormatting sqref="J142">
    <cfRule type="expression" dxfId="80" priority="184">
      <formula>SUMIF(K142,"x",$J$150)</formula>
    </cfRule>
  </conditionalFormatting>
  <conditionalFormatting sqref="I142">
    <cfRule type="expression" dxfId="79" priority="183">
      <formula>SUMIF(K142,"x",$J$150)</formula>
    </cfRule>
  </conditionalFormatting>
  <conditionalFormatting sqref="H142">
    <cfRule type="expression" dxfId="78" priority="182">
      <formula>SUMIF(K142,"x",$J$150)</formula>
    </cfRule>
  </conditionalFormatting>
  <conditionalFormatting sqref="J142">
    <cfRule type="expression" dxfId="77" priority="185">
      <formula>SUMIF(#REF!,"x",$J$150)</formula>
    </cfRule>
  </conditionalFormatting>
  <conditionalFormatting sqref="G142">
    <cfRule type="expression" dxfId="76" priority="181">
      <formula>SUMIF(K142,"x",$J$150)</formula>
    </cfRule>
  </conditionalFormatting>
  <conditionalFormatting sqref="H142:I142">
    <cfRule type="expression" dxfId="75" priority="180">
      <formula>SUMIF(#REF!,"x",$J$150)</formula>
    </cfRule>
  </conditionalFormatting>
  <conditionalFormatting sqref="H22:J22">
    <cfRule type="expression" dxfId="74" priority="154">
      <formula>SUMIF(#REF!,"x",$J$150)</formula>
    </cfRule>
  </conditionalFormatting>
  <conditionalFormatting sqref="J27">
    <cfRule type="expression" dxfId="73" priority="143">
      <formula>SUMIF(K27,"x",$J$150)</formula>
    </cfRule>
  </conditionalFormatting>
  <conditionalFormatting sqref="I27">
    <cfRule type="expression" dxfId="72" priority="142">
      <formula>SUMIF(K27,"x",$J$150)</formula>
    </cfRule>
  </conditionalFormatting>
  <conditionalFormatting sqref="H27">
    <cfRule type="expression" dxfId="71" priority="141">
      <formula>SUMIF(K27,"x",$J$150)</formula>
    </cfRule>
  </conditionalFormatting>
  <conditionalFormatting sqref="G27">
    <cfRule type="expression" dxfId="70" priority="140">
      <formula>SUMIF(K27,"x",$J$150)</formula>
    </cfRule>
  </conditionalFormatting>
  <conditionalFormatting sqref="H27:J27">
    <cfRule type="expression" dxfId="69" priority="139">
      <formula>SUMIF(#REF!,"x",$J$150)</formula>
    </cfRule>
  </conditionalFormatting>
  <conditionalFormatting sqref="H30:J33">
    <cfRule type="expression" dxfId="68" priority="134">
      <formula>SUMIF(#REF!,"x",$J$150)</formula>
    </cfRule>
  </conditionalFormatting>
  <conditionalFormatting sqref="H34:J37">
    <cfRule type="expression" dxfId="67" priority="124">
      <formula>SUMIF(#REF!,"x",$J$150)</formula>
    </cfRule>
  </conditionalFormatting>
  <conditionalFormatting sqref="J25">
    <cfRule type="expression" dxfId="66" priority="123">
      <formula>SUMIF(K25,"x",$J$150)</formula>
    </cfRule>
  </conditionalFormatting>
  <conditionalFormatting sqref="I25">
    <cfRule type="expression" dxfId="65" priority="122">
      <formula>SUMIF(K25,"x",$J$150)</formula>
    </cfRule>
  </conditionalFormatting>
  <conditionalFormatting sqref="H25">
    <cfRule type="expression" dxfId="64" priority="121">
      <formula>SUMIF(K25,"x",$J$150)</formula>
    </cfRule>
  </conditionalFormatting>
  <conditionalFormatting sqref="G25">
    <cfRule type="expression" dxfId="63" priority="120">
      <formula>SUMIF(K25,"x",$J$150)</formula>
    </cfRule>
  </conditionalFormatting>
  <conditionalFormatting sqref="H25:J25">
    <cfRule type="expression" dxfId="62" priority="119">
      <formula>SUMIF(#REF!,"x",$J$150)</formula>
    </cfRule>
  </conditionalFormatting>
  <conditionalFormatting sqref="J28">
    <cfRule type="expression" dxfId="61" priority="108">
      <formula>SUMIF(K28,"x",$J$150)</formula>
    </cfRule>
  </conditionalFormatting>
  <conditionalFormatting sqref="I28">
    <cfRule type="expression" dxfId="60" priority="107">
      <formula>SUMIF(K28,"x",$J$150)</formula>
    </cfRule>
  </conditionalFormatting>
  <conditionalFormatting sqref="H28">
    <cfRule type="expression" dxfId="59" priority="106">
      <formula>SUMIF(K28,"x",$J$150)</formula>
    </cfRule>
  </conditionalFormatting>
  <conditionalFormatting sqref="G28">
    <cfRule type="expression" dxfId="58" priority="105">
      <formula>SUMIF(K28,"x",$J$150)</formula>
    </cfRule>
  </conditionalFormatting>
  <conditionalFormatting sqref="H28:J28">
    <cfRule type="expression" dxfId="57" priority="104">
      <formula>SUMIF(#REF!,"x",$J$150)</formula>
    </cfRule>
  </conditionalFormatting>
  <conditionalFormatting sqref="J82">
    <cfRule type="expression" dxfId="56" priority="103">
      <formula>SUMIF(K82,"x",$J$150)</formula>
    </cfRule>
  </conditionalFormatting>
  <conditionalFormatting sqref="I82">
    <cfRule type="expression" dxfId="55" priority="102">
      <formula>SUMIF(K82,"x",$J$150)</formula>
    </cfRule>
  </conditionalFormatting>
  <conditionalFormatting sqref="H82">
    <cfRule type="expression" dxfId="54" priority="101">
      <formula>SUMIF(K82,"x",$J$150)</formula>
    </cfRule>
  </conditionalFormatting>
  <conditionalFormatting sqref="G82">
    <cfRule type="expression" dxfId="53" priority="100">
      <formula>SUMIF(K82,"x",$J$150)</formula>
    </cfRule>
  </conditionalFormatting>
  <conditionalFormatting sqref="H82:J82">
    <cfRule type="expression" dxfId="52" priority="99">
      <formula>SUMIF(#REF!,"x",$J$150)</formula>
    </cfRule>
  </conditionalFormatting>
  <conditionalFormatting sqref="J147:J148">
    <cfRule type="expression" dxfId="51" priority="86">
      <formula>SUMIF(#REF!,"x",$J$150)</formula>
    </cfRule>
  </conditionalFormatting>
  <conditionalFormatting sqref="H147:I148">
    <cfRule type="expression" dxfId="50" priority="81">
      <formula>SUMIF(#REF!,"x",$J$150)</formula>
    </cfRule>
  </conditionalFormatting>
  <conditionalFormatting sqref="I191">
    <cfRule type="expression" dxfId="49" priority="79">
      <formula>SUMIF(J126,"x",$J$150)</formula>
    </cfRule>
  </conditionalFormatting>
  <conditionalFormatting sqref="H191">
    <cfRule type="expression" dxfId="48" priority="78">
      <formula>SUMIF(J126,"x",$J$150)</formula>
    </cfRule>
  </conditionalFormatting>
  <conditionalFormatting sqref="G191">
    <cfRule type="expression" dxfId="47" priority="77">
      <formula>SUMIF(J126,"x",$J$150)</formula>
    </cfRule>
  </conditionalFormatting>
  <conditionalFormatting sqref="I191">
    <cfRule type="expression" dxfId="46" priority="80">
      <formula>SUMIF(#REF!,"x",$J$150)</formula>
    </cfRule>
  </conditionalFormatting>
  <conditionalFormatting sqref="I191">
    <cfRule type="expression" dxfId="45" priority="65">
      <formula>SUMIF(J126,"x",$J$150)</formula>
    </cfRule>
  </conditionalFormatting>
  <conditionalFormatting sqref="H191">
    <cfRule type="expression" dxfId="44" priority="64">
      <formula>SUMIF(J126,"x",$J$150)</formula>
    </cfRule>
  </conditionalFormatting>
  <conditionalFormatting sqref="G191">
    <cfRule type="expression" dxfId="43" priority="63">
      <formula>SUMIF(J126,"x",$J$150)</formula>
    </cfRule>
  </conditionalFormatting>
  <conditionalFormatting sqref="I191">
    <cfRule type="expression" dxfId="42" priority="66">
      <formula>SUMIF(#REF!,"x",$J$150)</formula>
    </cfRule>
  </conditionalFormatting>
  <conditionalFormatting sqref="H191">
    <cfRule type="expression" dxfId="41" priority="61">
      <formula>SUMIF(I126,"x",$J$150)</formula>
    </cfRule>
  </conditionalFormatting>
  <conditionalFormatting sqref="G191">
    <cfRule type="expression" dxfId="40" priority="60">
      <formula>SUMIF(I126,"x",$J$150)</formula>
    </cfRule>
  </conditionalFormatting>
  <conditionalFormatting sqref="H191">
    <cfRule type="expression" dxfId="39" priority="62">
      <formula>SUMIF(#REF!,"x",$J$150)</formula>
    </cfRule>
  </conditionalFormatting>
  <conditionalFormatting sqref="J127">
    <cfRule type="expression" dxfId="38" priority="56">
      <formula>SUMIF(K127,"x",$J$150)</formula>
    </cfRule>
  </conditionalFormatting>
  <conditionalFormatting sqref="I127">
    <cfRule type="expression" dxfId="37" priority="55">
      <formula>SUMIF(K127,"x",$J$150)</formula>
    </cfRule>
  </conditionalFormatting>
  <conditionalFormatting sqref="H127">
    <cfRule type="expression" dxfId="36" priority="54">
      <formula>SUMIF(K127,"x",$J$150)</formula>
    </cfRule>
  </conditionalFormatting>
  <conditionalFormatting sqref="J127">
    <cfRule type="expression" dxfId="35" priority="57">
      <formula>SUMIF(#REF!,"x",$J$150)</formula>
    </cfRule>
  </conditionalFormatting>
  <conditionalFormatting sqref="G127">
    <cfRule type="expression" dxfId="34" priority="53">
      <formula>SUMIF(K127,"x",$J$150)</formula>
    </cfRule>
  </conditionalFormatting>
  <conditionalFormatting sqref="H127:I127">
    <cfRule type="expression" dxfId="33" priority="52">
      <formula>SUMIF(#REF!,"x",$J$150)</formula>
    </cfRule>
  </conditionalFormatting>
  <conditionalFormatting sqref="K50">
    <cfRule type="expression" dxfId="32" priority="47">
      <formula>SUMIF(#REF!,"x",$J$150)</formula>
    </cfRule>
  </conditionalFormatting>
  <conditionalFormatting sqref="K51">
    <cfRule type="expression" dxfId="31" priority="45">
      <formula>SUMIF(#REF!,"x",$J$150)</formula>
    </cfRule>
  </conditionalFormatting>
  <conditionalFormatting sqref="K39">
    <cfRule type="expression" dxfId="30" priority="43">
      <formula>SUMIF(#REF!,"x",$J$150)</formula>
    </cfRule>
  </conditionalFormatting>
  <conditionalFormatting sqref="K43">
    <cfRule type="expression" dxfId="29" priority="41">
      <formula>SUMIF(#REF!,"x",$J$150)</formula>
    </cfRule>
  </conditionalFormatting>
  <conditionalFormatting sqref="J24">
    <cfRule type="expression" dxfId="28" priority="37">
      <formula>SUMIF(K24,"x",$J$150)</formula>
    </cfRule>
  </conditionalFormatting>
  <conditionalFormatting sqref="I24">
    <cfRule type="expression" dxfId="27" priority="36">
      <formula>SUMIF(K24,"x",$J$150)</formula>
    </cfRule>
  </conditionalFormatting>
  <conditionalFormatting sqref="H24">
    <cfRule type="expression" dxfId="26" priority="35">
      <formula>SUMIF(K24,"x",$J$150)</formula>
    </cfRule>
  </conditionalFormatting>
  <conditionalFormatting sqref="G24">
    <cfRule type="expression" dxfId="25" priority="34">
      <formula>SUMIF(K24,"x",$J$150)</formula>
    </cfRule>
  </conditionalFormatting>
  <conditionalFormatting sqref="H24:J24">
    <cfRule type="expression" dxfId="24" priority="33">
      <formula>SUMIF(#REF!,"x",$J$150)</formula>
    </cfRule>
  </conditionalFormatting>
  <conditionalFormatting sqref="K24">
    <cfRule type="expression" dxfId="23" priority="32">
      <formula>SUMIF(#REF!,"x",$J$150)</formula>
    </cfRule>
  </conditionalFormatting>
  <conditionalFormatting sqref="J38">
    <cfRule type="expression" dxfId="22" priority="30">
      <formula>SUMIF(K38,"x",$J$150)</formula>
    </cfRule>
  </conditionalFormatting>
  <conditionalFormatting sqref="I38">
    <cfRule type="expression" dxfId="21" priority="29">
      <formula>SUMIF(K38,"x",$J$150)</formula>
    </cfRule>
  </conditionalFormatting>
  <conditionalFormatting sqref="H38">
    <cfRule type="expression" dxfId="20" priority="28">
      <formula>SUMIF(K38,"x",$J$150)</formula>
    </cfRule>
  </conditionalFormatting>
  <conditionalFormatting sqref="G38">
    <cfRule type="expression" dxfId="19" priority="27">
      <formula>SUMIF(K38,"x",$J$150)</formula>
    </cfRule>
  </conditionalFormatting>
  <conditionalFormatting sqref="H38:J38">
    <cfRule type="expression" dxfId="18" priority="26">
      <formula>SUMIF(#REF!,"x",$J$150)</formula>
    </cfRule>
  </conditionalFormatting>
  <conditionalFormatting sqref="K38">
    <cfRule type="expression" dxfId="17" priority="25">
      <formula>SUMIF(#REF!,"x",$J$150)</formula>
    </cfRule>
  </conditionalFormatting>
  <conditionalFormatting sqref="J42">
    <cfRule type="expression" dxfId="16" priority="23">
      <formula>SUMIF(K42,"x",$J$150)</formula>
    </cfRule>
  </conditionalFormatting>
  <conditionalFormatting sqref="I42">
    <cfRule type="expression" dxfId="15" priority="22">
      <formula>SUMIF(K42,"x",$J$150)</formula>
    </cfRule>
  </conditionalFormatting>
  <conditionalFormatting sqref="H42">
    <cfRule type="expression" dxfId="14" priority="21">
      <formula>SUMIF(K42,"x",$J$150)</formula>
    </cfRule>
  </conditionalFormatting>
  <conditionalFormatting sqref="G42">
    <cfRule type="expression" dxfId="13" priority="20">
      <formula>SUMIF(K42,"x",$J$150)</formula>
    </cfRule>
  </conditionalFormatting>
  <conditionalFormatting sqref="H42:J42">
    <cfRule type="expression" dxfId="12" priority="19">
      <formula>SUMIF(#REF!,"x",$J$150)</formula>
    </cfRule>
  </conditionalFormatting>
  <conditionalFormatting sqref="K42">
    <cfRule type="expression" dxfId="11" priority="18">
      <formula>SUMIF(#REF!,"x",$J$150)</formula>
    </cfRule>
  </conditionalFormatting>
  <conditionalFormatting sqref="J85">
    <cfRule type="expression" dxfId="10" priority="16">
      <formula>SUMIF(K85,"x",$J$150)</formula>
    </cfRule>
  </conditionalFormatting>
  <conditionalFormatting sqref="I85">
    <cfRule type="expression" dxfId="9" priority="15">
      <formula>SUMIF(K85,"x",$J$150)</formula>
    </cfRule>
  </conditionalFormatting>
  <conditionalFormatting sqref="H85">
    <cfRule type="expression" dxfId="8" priority="14">
      <formula>SUMIF(K85,"x",$J$150)</formula>
    </cfRule>
  </conditionalFormatting>
  <conditionalFormatting sqref="G85">
    <cfRule type="expression" dxfId="7" priority="13">
      <formula>SUMIF(K85,"x",$J$150)</formula>
    </cfRule>
  </conditionalFormatting>
  <conditionalFormatting sqref="H85:J85">
    <cfRule type="expression" dxfId="6" priority="12">
      <formula>SUMIF(#REF!,"x",$J$150)</formula>
    </cfRule>
  </conditionalFormatting>
  <conditionalFormatting sqref="K85">
    <cfRule type="expression" dxfId="5" priority="11">
      <formula>SUMIF(#REF!,"x",$J$150)</formula>
    </cfRule>
  </conditionalFormatting>
  <conditionalFormatting sqref="K25">
    <cfRule type="expression" dxfId="4" priority="9">
      <formula>SUMIF(#REF!,"x",$J$150)</formula>
    </cfRule>
  </conditionalFormatting>
  <conditionalFormatting sqref="K50:K51">
    <cfRule type="expression" dxfId="3" priority="1064">
      <formula>SUMIF(#REF!,"x",$J$150)</formula>
    </cfRule>
  </conditionalFormatting>
  <conditionalFormatting sqref="H184:J184">
    <cfRule type="cellIs" dxfId="2" priority="6" operator="lessThan">
      <formula>0</formula>
    </cfRule>
  </conditionalFormatting>
  <conditionalFormatting sqref="G184">
    <cfRule type="cellIs" dxfId="1" priority="2" operator="lessThan">
      <formula>0</formula>
    </cfRule>
  </conditionalFormatting>
  <conditionalFormatting sqref="G168">
    <cfRule type="expression" dxfId="0" priority="1">
      <formula>SUMIF(J168,"x",$J$150)</formula>
    </cfRule>
  </conditionalFormatting>
  <pageMargins left="0.70866141732283472" right="0.31496062992125984" top="0.78740157480314965" bottom="0.98425196850393704" header="0.31496062992125984" footer="0"/>
  <pageSetup paperSize="9" scale="73" fitToHeight="4" orientation="landscape" r:id="rId1"/>
  <headerFooter>
    <oddHeader>&amp;C&amp;A</oddHeader>
    <oddFooter>&amp;C&amp;P</oddFooter>
  </headerFooter>
  <rowBreaks count="1" manualBreakCount="1">
    <brk id="171"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
    <pageSetUpPr fitToPage="1"/>
  </sheetPr>
  <dimension ref="A1:AG112"/>
  <sheetViews>
    <sheetView showGridLines="0" topLeftCell="A25" zoomScale="80" zoomScaleNormal="80" workbookViewId="0">
      <selection activeCell="M62" sqref="M62"/>
    </sheetView>
  </sheetViews>
  <sheetFormatPr defaultColWidth="9.109375" defaultRowHeight="15.6"/>
  <cols>
    <col min="1" max="1" width="45.5546875" style="42" customWidth="1"/>
    <col min="2" max="2" width="18.33203125" style="49" customWidth="1"/>
    <col min="3" max="3" width="17.33203125" style="49" customWidth="1"/>
    <col min="4" max="4" width="18.5546875" style="49" customWidth="1"/>
    <col min="5" max="5" width="16.88671875" style="49" customWidth="1"/>
    <col min="6" max="6" width="24.33203125" style="41" customWidth="1"/>
    <col min="7" max="7" width="16" style="41" customWidth="1"/>
    <col min="8" max="8" width="16" style="37" customWidth="1"/>
    <col min="9" max="9" width="16" style="41" customWidth="1"/>
    <col min="10" max="10" width="17.33203125" style="41" customWidth="1"/>
    <col min="11" max="11" width="13.5546875" style="41" customWidth="1"/>
    <col min="12" max="14" width="16" style="41" customWidth="1"/>
    <col min="15" max="15" width="17.33203125" style="41" customWidth="1"/>
    <col min="16" max="16" width="13.6640625" style="41" customWidth="1"/>
    <col min="17" max="17" width="13.6640625" style="41" bestFit="1" customWidth="1"/>
    <col min="18" max="18" width="12.6640625" style="41" bestFit="1" customWidth="1"/>
    <col min="19" max="19" width="11" style="41" customWidth="1"/>
    <col min="20" max="20" width="10" style="41" customWidth="1"/>
    <col min="21" max="21" width="10.6640625" style="41" customWidth="1"/>
    <col min="22" max="22" width="10.5546875" style="41" customWidth="1"/>
    <col min="23" max="23" width="11.6640625" style="41" customWidth="1"/>
    <col min="24" max="16384" width="9.109375" style="41"/>
  </cols>
  <sheetData>
    <row r="1" spans="1:23" s="36" customFormat="1" ht="37.200000000000003" thickBot="1">
      <c r="A1" s="77" t="s">
        <v>84</v>
      </c>
      <c r="B1" s="78"/>
      <c r="C1" s="78"/>
      <c r="D1" s="78"/>
      <c r="E1" s="78"/>
      <c r="H1" s="37"/>
    </row>
    <row r="2" spans="1:23" s="38" customFormat="1" ht="15" customHeight="1">
      <c r="A2" s="540" t="s">
        <v>11</v>
      </c>
      <c r="B2" s="541"/>
      <c r="C2" s="541"/>
      <c r="D2" s="541"/>
      <c r="E2" s="542"/>
      <c r="F2" s="39"/>
      <c r="G2" s="39"/>
      <c r="H2" s="40"/>
      <c r="I2" s="39"/>
      <c r="J2" s="39"/>
      <c r="T2" s="39"/>
      <c r="U2" s="39"/>
      <c r="V2" s="39"/>
      <c r="W2" s="39"/>
    </row>
    <row r="3" spans="1:23" s="38" customFormat="1" ht="21.75" customHeight="1" thickBot="1">
      <c r="A3" s="543" t="s">
        <v>174</v>
      </c>
      <c r="B3" s="544"/>
      <c r="C3" s="544"/>
      <c r="D3" s="544"/>
      <c r="E3" s="545"/>
      <c r="F3" s="39"/>
      <c r="G3" s="39"/>
      <c r="H3" s="40"/>
      <c r="I3" s="39"/>
      <c r="J3" s="39"/>
      <c r="T3" s="39"/>
      <c r="U3" s="39"/>
      <c r="V3" s="39"/>
      <c r="W3" s="39"/>
    </row>
    <row r="4" spans="1:23" ht="48" customHeight="1" thickBot="1">
      <c r="A4" s="179" t="s">
        <v>12</v>
      </c>
      <c r="B4" s="180" t="s">
        <v>138</v>
      </c>
      <c r="C4" s="180" t="s">
        <v>171</v>
      </c>
      <c r="D4" s="180" t="s">
        <v>233</v>
      </c>
      <c r="E4" s="198" t="s">
        <v>338</v>
      </c>
      <c r="F4" s="39"/>
      <c r="G4" s="39"/>
      <c r="H4" s="39"/>
      <c r="I4" s="39"/>
      <c r="J4" s="39"/>
      <c r="T4" s="39"/>
      <c r="U4" s="39"/>
      <c r="V4" s="39"/>
      <c r="W4" s="39"/>
    </row>
    <row r="5" spans="1:23" ht="15.75" hidden="1" customHeight="1">
      <c r="A5" s="79"/>
      <c r="B5" s="80"/>
      <c r="C5" s="80"/>
      <c r="D5" s="80"/>
      <c r="E5" s="80"/>
      <c r="F5" s="39"/>
      <c r="G5" s="39"/>
      <c r="H5" s="39"/>
      <c r="I5" s="39"/>
      <c r="J5" s="39"/>
      <c r="T5" s="39"/>
      <c r="U5" s="39"/>
      <c r="V5" s="39"/>
      <c r="W5" s="39"/>
    </row>
    <row r="6" spans="1:23" ht="15.75" hidden="1" customHeight="1">
      <c r="A6" s="81" t="s">
        <v>13</v>
      </c>
      <c r="B6" s="82"/>
      <c r="C6" s="82"/>
      <c r="D6" s="82"/>
      <c r="E6" s="82"/>
      <c r="F6" s="39"/>
      <c r="G6" s="39"/>
      <c r="H6" s="39"/>
      <c r="I6" s="39"/>
      <c r="J6" s="39"/>
      <c r="T6" s="39"/>
      <c r="U6" s="39"/>
      <c r="V6" s="39"/>
      <c r="W6" s="39"/>
    </row>
    <row r="7" spans="1:23" ht="15.75" hidden="1" customHeight="1">
      <c r="A7" s="83" t="s">
        <v>14</v>
      </c>
      <c r="B7" s="84"/>
      <c r="C7" s="84"/>
      <c r="D7" s="84"/>
      <c r="E7" s="84"/>
      <c r="F7" s="39"/>
      <c r="G7" s="39"/>
      <c r="H7" s="39"/>
      <c r="I7" s="39"/>
      <c r="J7" s="39"/>
      <c r="T7" s="39"/>
      <c r="U7" s="39"/>
      <c r="V7" s="39"/>
      <c r="W7" s="39"/>
    </row>
    <row r="8" spans="1:23" s="38" customFormat="1" ht="15.75" hidden="1" customHeight="1">
      <c r="A8" s="81" t="s">
        <v>15</v>
      </c>
      <c r="B8" s="85">
        <f>SUM(B7)</f>
        <v>0</v>
      </c>
      <c r="C8" s="85">
        <f>SUM(C7)</f>
        <v>0</v>
      </c>
      <c r="D8" s="85">
        <f>SUM(D7)</f>
        <v>0</v>
      </c>
      <c r="E8" s="85">
        <f>SUM(E7)</f>
        <v>0</v>
      </c>
      <c r="F8" s="39"/>
      <c r="G8" s="39"/>
      <c r="H8" s="39"/>
      <c r="I8" s="39"/>
      <c r="J8" s="39"/>
      <c r="T8" s="39"/>
      <c r="U8" s="39"/>
      <c r="V8" s="39"/>
      <c r="W8" s="39"/>
    </row>
    <row r="9" spans="1:23" ht="15.75" hidden="1" customHeight="1">
      <c r="A9" s="83"/>
      <c r="B9" s="84"/>
      <c r="C9" s="84"/>
      <c r="D9" s="84"/>
      <c r="E9" s="84"/>
      <c r="F9" s="39"/>
      <c r="G9" s="39"/>
      <c r="H9" s="39"/>
      <c r="I9" s="39"/>
      <c r="J9" s="39"/>
      <c r="T9" s="39"/>
      <c r="U9" s="39"/>
      <c r="V9" s="39"/>
      <c r="W9" s="39"/>
    </row>
    <row r="10" spans="1:23" s="38" customFormat="1" ht="15.75" hidden="1" customHeight="1">
      <c r="A10" s="81" t="s">
        <v>16</v>
      </c>
      <c r="B10" s="84"/>
      <c r="C10" s="84"/>
      <c r="D10" s="84"/>
      <c r="E10" s="84"/>
      <c r="F10" s="39"/>
      <c r="G10" s="39"/>
      <c r="H10" s="39"/>
      <c r="I10" s="39"/>
      <c r="J10" s="39"/>
      <c r="T10" s="39"/>
      <c r="U10" s="39"/>
      <c r="V10" s="39"/>
      <c r="W10" s="39"/>
    </row>
    <row r="11" spans="1:23" ht="15.75" hidden="1" customHeight="1">
      <c r="A11" s="83" t="s">
        <v>17</v>
      </c>
      <c r="B11" s="84"/>
      <c r="C11" s="84"/>
      <c r="D11" s="84"/>
      <c r="E11" s="84"/>
      <c r="F11" s="39"/>
      <c r="G11" s="39"/>
      <c r="H11" s="39"/>
      <c r="I11" s="39"/>
      <c r="J11" s="39"/>
      <c r="T11" s="39"/>
      <c r="U11" s="39"/>
      <c r="V11" s="39"/>
      <c r="W11" s="39"/>
    </row>
    <row r="12" spans="1:23" ht="15.75" hidden="1" customHeight="1">
      <c r="A12" s="83" t="s">
        <v>0</v>
      </c>
      <c r="B12" s="84"/>
      <c r="C12" s="84"/>
      <c r="D12" s="84"/>
      <c r="E12" s="84"/>
      <c r="F12" s="39"/>
      <c r="G12" s="39"/>
      <c r="H12" s="39"/>
      <c r="I12" s="39"/>
      <c r="J12" s="39"/>
      <c r="T12" s="39"/>
      <c r="U12" s="39"/>
      <c r="V12" s="39"/>
      <c r="W12" s="39"/>
    </row>
    <row r="13" spans="1:23" ht="15.75" hidden="1" customHeight="1">
      <c r="A13" s="83" t="s">
        <v>18</v>
      </c>
      <c r="B13" s="84"/>
      <c r="C13" s="84"/>
      <c r="D13" s="84"/>
      <c r="E13" s="84"/>
      <c r="F13" s="39"/>
      <c r="G13" s="39"/>
      <c r="H13" s="39"/>
      <c r="I13" s="39"/>
      <c r="J13" s="39"/>
      <c r="T13" s="39"/>
      <c r="U13" s="39"/>
      <c r="V13" s="39"/>
      <c r="W13" s="39"/>
    </row>
    <row r="14" spans="1:23" ht="15.75" hidden="1" customHeight="1">
      <c r="A14" s="83" t="s">
        <v>19</v>
      </c>
      <c r="B14" s="84"/>
      <c r="C14" s="84"/>
      <c r="D14" s="84"/>
      <c r="E14" s="84"/>
      <c r="F14" s="39"/>
      <c r="G14" s="39"/>
      <c r="H14" s="39"/>
      <c r="I14" s="39"/>
      <c r="J14" s="39"/>
      <c r="T14" s="39"/>
      <c r="U14" s="39"/>
      <c r="V14" s="39"/>
      <c r="W14" s="39"/>
    </row>
    <row r="15" spans="1:23" ht="15.75" hidden="1" customHeight="1">
      <c r="A15" s="83" t="s">
        <v>20</v>
      </c>
      <c r="B15" s="84"/>
      <c r="C15" s="84"/>
      <c r="D15" s="84"/>
      <c r="E15" s="84"/>
      <c r="F15" s="39"/>
      <c r="G15" s="39"/>
      <c r="H15" s="39"/>
      <c r="I15" s="39"/>
      <c r="J15" s="39"/>
      <c r="T15" s="39"/>
      <c r="U15" s="39"/>
      <c r="V15" s="39"/>
      <c r="W15" s="39"/>
    </row>
    <row r="16" spans="1:23" ht="15.75" hidden="1" customHeight="1">
      <c r="A16" s="83" t="s">
        <v>69</v>
      </c>
      <c r="B16" s="84"/>
      <c r="C16" s="84"/>
      <c r="D16" s="84"/>
      <c r="E16" s="84"/>
      <c r="F16" s="39"/>
      <c r="G16" s="39"/>
      <c r="H16" s="39"/>
      <c r="I16" s="39"/>
      <c r="J16" s="39"/>
      <c r="T16" s="39"/>
      <c r="U16" s="39"/>
      <c r="V16" s="39"/>
      <c r="W16" s="39"/>
    </row>
    <row r="17" spans="1:33" ht="15.75" hidden="1" customHeight="1">
      <c r="A17" s="83" t="s">
        <v>21</v>
      </c>
      <c r="B17" s="84"/>
      <c r="C17" s="84"/>
      <c r="D17" s="84"/>
      <c r="E17" s="84"/>
      <c r="F17" s="39"/>
      <c r="G17" s="39"/>
      <c r="H17" s="39"/>
      <c r="I17" s="39"/>
      <c r="J17" s="39"/>
      <c r="T17" s="39"/>
      <c r="U17" s="39"/>
      <c r="V17" s="39"/>
      <c r="W17" s="39"/>
    </row>
    <row r="18" spans="1:33">
      <c r="A18" s="81" t="s">
        <v>22</v>
      </c>
      <c r="B18" s="86">
        <v>834074886</v>
      </c>
      <c r="C18" s="86">
        <v>834719002</v>
      </c>
      <c r="D18" s="86">
        <v>834490601</v>
      </c>
      <c r="E18" s="86">
        <v>834490633</v>
      </c>
      <c r="F18" s="39"/>
      <c r="G18" s="39"/>
      <c r="H18" s="39"/>
      <c r="I18" s="39"/>
      <c r="J18" s="39"/>
      <c r="T18" s="39"/>
      <c r="U18" s="39"/>
      <c r="V18" s="39"/>
      <c r="W18" s="39"/>
    </row>
    <row r="19" spans="1:33">
      <c r="A19" s="83"/>
      <c r="B19" s="87"/>
      <c r="C19" s="87"/>
      <c r="D19" s="87"/>
      <c r="E19" s="87"/>
      <c r="F19" s="39"/>
      <c r="G19" s="39"/>
      <c r="H19" s="39"/>
      <c r="I19" s="39"/>
      <c r="J19" s="39"/>
      <c r="T19" s="39"/>
      <c r="U19" s="39"/>
      <c r="V19" s="39"/>
      <c r="W19" s="39"/>
    </row>
    <row r="20" spans="1:33" ht="31.2">
      <c r="A20" s="88" t="s">
        <v>228</v>
      </c>
      <c r="B20" s="89">
        <f>SUM('2 Afstemningsbilag'!G174)</f>
        <v>0</v>
      </c>
      <c r="C20" s="89">
        <f>SUM('2 Afstemningsbilag'!H174)</f>
        <v>0</v>
      </c>
      <c r="D20" s="89">
        <f>SUM('2 Afstemningsbilag'!I174)</f>
        <v>0</v>
      </c>
      <c r="E20" s="89">
        <f>SUM('2 Afstemningsbilag'!J174)</f>
        <v>0</v>
      </c>
      <c r="F20" s="39"/>
      <c r="G20" s="39"/>
      <c r="H20" s="39"/>
      <c r="I20" s="39"/>
      <c r="J20" s="39"/>
      <c r="S20" s="112"/>
      <c r="T20" s="39"/>
      <c r="U20" s="39"/>
      <c r="V20" s="39"/>
      <c r="W20" s="39"/>
    </row>
    <row r="21" spans="1:33" ht="31.2">
      <c r="A21" s="88" t="s">
        <v>229</v>
      </c>
      <c r="B21" s="89">
        <f>SUM('2 Afstemningsbilag'!G175)</f>
        <v>0</v>
      </c>
      <c r="C21" s="89">
        <f>SUM('2 Afstemningsbilag'!H175)</f>
        <v>0</v>
      </c>
      <c r="D21" s="89">
        <f>SUM('2 Afstemningsbilag'!I175)</f>
        <v>0</v>
      </c>
      <c r="E21" s="89">
        <f>SUM('2 Afstemningsbilag'!J175)</f>
        <v>0</v>
      </c>
      <c r="F21" s="39"/>
      <c r="G21" s="116">
        <v>2019</v>
      </c>
      <c r="H21" s="116">
        <v>2020</v>
      </c>
      <c r="I21" s="116">
        <v>2021</v>
      </c>
      <c r="J21" s="116">
        <v>2022</v>
      </c>
      <c r="T21" s="39"/>
      <c r="U21" s="39"/>
      <c r="V21" s="39"/>
      <c r="W21" s="39"/>
    </row>
    <row r="22" spans="1:33">
      <c r="A22" s="83" t="s">
        <v>177</v>
      </c>
      <c r="B22" s="87">
        <v>0</v>
      </c>
      <c r="C22" s="87">
        <v>19088723</v>
      </c>
      <c r="D22" s="87">
        <v>38643093</v>
      </c>
      <c r="E22" s="87">
        <v>58681866</v>
      </c>
      <c r="F22" s="195"/>
      <c r="G22" s="116"/>
      <c r="H22" s="116"/>
      <c r="I22" s="116"/>
      <c r="J22" s="116"/>
      <c r="T22" s="39"/>
      <c r="U22" s="39"/>
      <c r="V22" s="39"/>
      <c r="W22" s="39"/>
    </row>
    <row r="23" spans="1:33" s="38" customFormat="1" ht="20.399999999999999">
      <c r="A23" s="90" t="s">
        <v>22</v>
      </c>
      <c r="B23" s="86">
        <f>B18+B20+B21</f>
        <v>834074886</v>
      </c>
      <c r="C23" s="86">
        <f>C18+C20+C21+C22</f>
        <v>853807725</v>
      </c>
      <c r="D23" s="86">
        <f t="shared" ref="D23:E23" si="0">D18+D20+D21+D22</f>
        <v>873133694</v>
      </c>
      <c r="E23" s="86">
        <f t="shared" si="0"/>
        <v>893172499</v>
      </c>
      <c r="F23" s="194" t="s">
        <v>186</v>
      </c>
      <c r="G23" s="115" t="e">
        <f>SUM(B23)+B36+#REF!</f>
        <v>#REF!</v>
      </c>
      <c r="H23" s="115" t="e">
        <f>SUM(C23)+C36+#REF!</f>
        <v>#REF!</v>
      </c>
      <c r="I23" s="115" t="e">
        <f>SUM(D23)+D36+#REF!</f>
        <v>#REF!</v>
      </c>
      <c r="J23" s="115" t="e">
        <f>SUM(E23)+E36+#REF!</f>
        <v>#REF!</v>
      </c>
      <c r="K23" s="114" t="s">
        <v>189</v>
      </c>
      <c r="T23" s="39"/>
      <c r="U23" s="39"/>
      <c r="V23" s="39"/>
      <c r="W23" s="39"/>
    </row>
    <row r="24" spans="1:33">
      <c r="A24" s="83"/>
      <c r="B24" s="87"/>
      <c r="C24" s="87"/>
      <c r="D24" s="87"/>
      <c r="E24" s="87"/>
      <c r="F24" s="195"/>
      <c r="G24" s="116"/>
      <c r="H24" s="116"/>
      <c r="I24" s="116"/>
      <c r="J24" s="116"/>
      <c r="T24" s="39"/>
      <c r="U24" s="39"/>
      <c r="V24" s="39"/>
      <c r="W24" s="39"/>
    </row>
    <row r="25" spans="1:33" ht="15.75" customHeight="1">
      <c r="A25" s="91" t="s">
        <v>339</v>
      </c>
      <c r="B25" s="87">
        <v>-870569000</v>
      </c>
      <c r="C25" s="87">
        <v>-879851000</v>
      </c>
      <c r="D25" s="87">
        <v>-907103000</v>
      </c>
      <c r="E25" s="87">
        <v>-928533000</v>
      </c>
      <c r="F25" s="195"/>
      <c r="G25" s="116"/>
      <c r="H25" s="116"/>
      <c r="I25" s="116"/>
      <c r="J25" s="116"/>
      <c r="T25" s="39"/>
      <c r="U25" s="39"/>
      <c r="V25" s="39"/>
      <c r="W25" s="39"/>
      <c r="AD25" s="129"/>
      <c r="AE25" s="129"/>
      <c r="AF25" s="129"/>
      <c r="AG25" s="129"/>
    </row>
    <row r="26" spans="1:33" hidden="1">
      <c r="A26" s="83" t="s">
        <v>30</v>
      </c>
      <c r="B26" s="87">
        <v>-957073000</v>
      </c>
      <c r="C26" s="87">
        <v>-974784000</v>
      </c>
      <c r="D26" s="87">
        <v>-1007483000</v>
      </c>
      <c r="E26" s="87">
        <v>-1041207000</v>
      </c>
      <c r="F26" s="195"/>
      <c r="G26" s="116"/>
      <c r="H26" s="116"/>
      <c r="I26" s="116"/>
      <c r="J26" s="116"/>
      <c r="K26" s="39"/>
      <c r="P26" s="39"/>
      <c r="Q26" s="39"/>
      <c r="R26" s="39"/>
    </row>
    <row r="27" spans="1:33" hidden="1">
      <c r="A27" s="83" t="s">
        <v>28</v>
      </c>
      <c r="B27" s="87">
        <v>119155000</v>
      </c>
      <c r="C27" s="87">
        <v>114086000</v>
      </c>
      <c r="D27" s="87">
        <v>125187000</v>
      </c>
      <c r="E27" s="87">
        <v>132546000</v>
      </c>
      <c r="F27" s="195"/>
      <c r="G27" s="116"/>
      <c r="H27" s="116"/>
      <c r="I27" s="116"/>
      <c r="J27" s="116"/>
      <c r="K27" s="39"/>
      <c r="L27" s="39"/>
      <c r="M27" s="39"/>
      <c r="N27" s="39"/>
      <c r="O27" s="39"/>
      <c r="P27" s="39"/>
      <c r="Q27" s="39"/>
      <c r="R27" s="39"/>
      <c r="S27" s="39"/>
      <c r="T27" s="39"/>
      <c r="U27" s="39"/>
      <c r="V27" s="39"/>
      <c r="W27" s="39"/>
    </row>
    <row r="28" spans="1:33" ht="15.75" hidden="1" customHeight="1">
      <c r="A28" s="83" t="s">
        <v>243</v>
      </c>
      <c r="B28" s="87">
        <v>-2306194</v>
      </c>
      <c r="C28" s="87">
        <v>-2530971</v>
      </c>
      <c r="D28" s="87">
        <v>-2250000</v>
      </c>
      <c r="E28" s="87">
        <v>-2250000</v>
      </c>
      <c r="F28" s="195"/>
      <c r="G28" s="116"/>
      <c r="H28" s="116"/>
      <c r="I28" s="116"/>
      <c r="J28" s="116"/>
      <c r="T28" s="39"/>
      <c r="U28" s="39"/>
      <c r="V28" s="39"/>
      <c r="W28" s="39"/>
    </row>
    <row r="29" spans="1:33" ht="15.75" customHeight="1">
      <c r="A29" s="91" t="s">
        <v>243</v>
      </c>
      <c r="B29" s="87">
        <v>-2530971</v>
      </c>
      <c r="C29" s="87">
        <v>-2250000</v>
      </c>
      <c r="D29" s="87">
        <v>-2250000</v>
      </c>
      <c r="E29" s="87">
        <v>-2250000</v>
      </c>
      <c r="F29" s="195"/>
      <c r="G29" s="116"/>
      <c r="H29" s="116"/>
      <c r="I29" s="116"/>
      <c r="J29" s="116"/>
      <c r="T29" s="39"/>
      <c r="U29" s="39"/>
      <c r="V29" s="39"/>
      <c r="W29" s="39"/>
    </row>
    <row r="30" spans="1:33" ht="15.75" customHeight="1">
      <c r="A30" s="91"/>
      <c r="B30" s="86"/>
      <c r="C30" s="86"/>
      <c r="D30" s="86"/>
      <c r="E30" s="86"/>
      <c r="F30" s="195"/>
      <c r="G30" s="116"/>
      <c r="H30" s="116"/>
      <c r="I30" s="116"/>
      <c r="J30" s="116"/>
      <c r="T30" s="39"/>
      <c r="U30" s="39"/>
      <c r="V30" s="39"/>
      <c r="W30" s="39"/>
    </row>
    <row r="31" spans="1:33" ht="15.75" customHeight="1">
      <c r="A31" s="91" t="s">
        <v>188</v>
      </c>
      <c r="B31" s="86">
        <f>B23+B25+B29</f>
        <v>-39025085</v>
      </c>
      <c r="C31" s="86">
        <f t="shared" ref="C31:E31" si="1">C23+C25+C29</f>
        <v>-28293275</v>
      </c>
      <c r="D31" s="86">
        <f t="shared" si="1"/>
        <v>-36219306</v>
      </c>
      <c r="E31" s="86">
        <f t="shared" si="1"/>
        <v>-37610501</v>
      </c>
      <c r="F31" s="195"/>
      <c r="G31" s="116"/>
      <c r="H31" s="116"/>
      <c r="I31" s="116"/>
      <c r="J31" s="116"/>
      <c r="T31" s="39"/>
      <c r="U31" s="39"/>
      <c r="V31" s="39"/>
      <c r="W31" s="39"/>
    </row>
    <row r="32" spans="1:33" ht="15.75" customHeight="1">
      <c r="A32" s="83"/>
      <c r="B32" s="87"/>
      <c r="C32" s="87"/>
      <c r="D32" s="87"/>
      <c r="E32" s="87"/>
      <c r="F32" s="195"/>
      <c r="G32" s="116"/>
      <c r="H32" s="116"/>
      <c r="I32" s="116"/>
      <c r="J32" s="116"/>
      <c r="T32" s="39"/>
      <c r="U32" s="39"/>
      <c r="V32" s="39"/>
      <c r="W32" s="39"/>
    </row>
    <row r="33" spans="1:23" ht="48.75" customHeight="1">
      <c r="A33" s="91" t="s">
        <v>23</v>
      </c>
      <c r="B33" s="87">
        <v>17741700</v>
      </c>
      <c r="C33" s="87">
        <v>19293600</v>
      </c>
      <c r="D33" s="87">
        <v>12757600</v>
      </c>
      <c r="E33" s="87">
        <v>21648100</v>
      </c>
      <c r="F33" s="195"/>
      <c r="G33" s="116"/>
      <c r="H33" s="116"/>
      <c r="I33" s="116"/>
      <c r="J33" s="116"/>
      <c r="T33" s="39"/>
      <c r="U33" s="39"/>
      <c r="V33" s="39"/>
      <c r="W33" s="39"/>
    </row>
    <row r="34" spans="1:23" ht="31.2">
      <c r="A34" s="88" t="s">
        <v>38</v>
      </c>
      <c r="B34" s="89">
        <f>SUM('2 Afstemningsbilag'!G176)</f>
        <v>0</v>
      </c>
      <c r="C34" s="89">
        <f>SUM('2 Afstemningsbilag'!H176)</f>
        <v>0</v>
      </c>
      <c r="D34" s="89">
        <f>SUM('2 Afstemningsbilag'!I176)</f>
        <v>0</v>
      </c>
      <c r="E34" s="89">
        <f>SUM('2 Afstemningsbilag'!J176)</f>
        <v>0</v>
      </c>
      <c r="F34" s="195"/>
      <c r="G34" s="116"/>
      <c r="H34" s="116"/>
      <c r="I34" s="116"/>
      <c r="J34" s="116"/>
      <c r="T34" s="39"/>
      <c r="U34" s="39"/>
      <c r="V34" s="39"/>
      <c r="W34" s="39"/>
    </row>
    <row r="35" spans="1:23" s="38" customFormat="1" ht="50.25" customHeight="1">
      <c r="A35" s="90" t="s">
        <v>24</v>
      </c>
      <c r="B35" s="86">
        <f>B33+B34</f>
        <v>17741700</v>
      </c>
      <c r="C35" s="86">
        <f>C33+C34</f>
        <v>19293600</v>
      </c>
      <c r="D35" s="86">
        <f>D33+D34</f>
        <v>12757600</v>
      </c>
      <c r="E35" s="86">
        <f>E33+E34</f>
        <v>21648100</v>
      </c>
      <c r="F35" s="195"/>
      <c r="G35" s="116"/>
      <c r="H35" s="116"/>
      <c r="I35" s="116"/>
      <c r="J35" s="116"/>
      <c r="S35" s="251"/>
      <c r="T35" s="39"/>
      <c r="U35" s="39"/>
      <c r="V35" s="39"/>
      <c r="W35" s="39"/>
    </row>
    <row r="36" spans="1:23" ht="31.2">
      <c r="A36" s="104" t="s">
        <v>247</v>
      </c>
      <c r="B36" s="86">
        <f>SUM('2 Afstemningsbilag'!G8)</f>
        <v>0</v>
      </c>
      <c r="C36" s="86">
        <f>SUM('2 Afstemningsbilag'!H8)</f>
        <v>0</v>
      </c>
      <c r="D36" s="86">
        <f>SUM('2 Afstemningsbilag'!I8)</f>
        <v>0</v>
      </c>
      <c r="E36" s="86">
        <f>SUM('2 Afstemningsbilag'!J8)</f>
        <v>0</v>
      </c>
      <c r="F36" s="195"/>
      <c r="G36" s="116"/>
      <c r="H36" s="116"/>
      <c r="I36" s="116"/>
      <c r="J36" s="116"/>
      <c r="P36" s="41" t="s">
        <v>245</v>
      </c>
      <c r="T36" s="39"/>
      <c r="U36" s="39"/>
      <c r="V36" s="39"/>
      <c r="W36" s="39"/>
    </row>
    <row r="37" spans="1:23">
      <c r="A37" s="83"/>
      <c r="B37" s="87"/>
      <c r="C37" s="87"/>
      <c r="D37" s="87"/>
      <c r="E37" s="87"/>
      <c r="F37" s="195"/>
      <c r="G37" s="116"/>
      <c r="H37" s="116"/>
      <c r="I37" s="116"/>
      <c r="J37" s="116"/>
      <c r="T37" s="39"/>
      <c r="U37" s="39"/>
      <c r="V37" s="39"/>
      <c r="W37" s="39"/>
    </row>
    <row r="38" spans="1:23" s="38" customFormat="1">
      <c r="A38" s="91" t="s">
        <v>246</v>
      </c>
      <c r="B38" s="87"/>
      <c r="C38" s="87"/>
      <c r="D38" s="87"/>
      <c r="E38" s="87"/>
      <c r="F38" s="195"/>
      <c r="G38" s="116"/>
      <c r="H38" s="116"/>
      <c r="I38" s="116"/>
      <c r="J38" s="116"/>
      <c r="P38" s="41" t="s">
        <v>244</v>
      </c>
      <c r="T38" s="39"/>
      <c r="U38" s="39"/>
      <c r="V38" s="39"/>
      <c r="W38" s="39"/>
    </row>
    <row r="39" spans="1:23" s="38" customFormat="1">
      <c r="A39" s="91" t="s">
        <v>25</v>
      </c>
      <c r="B39" s="87">
        <v>12734083</v>
      </c>
      <c r="C39" s="87">
        <v>12583928</v>
      </c>
      <c r="D39" s="87">
        <v>12616683</v>
      </c>
      <c r="E39" s="87">
        <v>12752084</v>
      </c>
      <c r="F39" s="195"/>
      <c r="G39" s="116"/>
      <c r="H39" s="116"/>
      <c r="I39" s="116"/>
      <c r="J39" s="116"/>
      <c r="T39" s="39"/>
      <c r="U39" s="39"/>
      <c r="V39" s="39"/>
      <c r="W39" s="39"/>
    </row>
    <row r="40" spans="1:23">
      <c r="A40" s="83"/>
      <c r="B40" s="87"/>
      <c r="C40" s="87"/>
      <c r="D40" s="87"/>
      <c r="E40" s="87"/>
      <c r="F40" s="195"/>
      <c r="G40" s="116"/>
      <c r="H40" s="116"/>
      <c r="I40" s="116"/>
      <c r="J40" s="116"/>
      <c r="T40" s="39"/>
      <c r="U40" s="39"/>
      <c r="V40" s="39"/>
      <c r="W40" s="39"/>
    </row>
    <row r="41" spans="1:23">
      <c r="A41" s="92" t="s">
        <v>193</v>
      </c>
      <c r="B41" s="87">
        <v>3247888</v>
      </c>
      <c r="C41" s="87">
        <v>2944691</v>
      </c>
      <c r="D41" s="87">
        <v>3016170</v>
      </c>
      <c r="E41" s="87">
        <v>3058901</v>
      </c>
      <c r="F41" s="195"/>
      <c r="G41" s="116"/>
      <c r="H41" s="116"/>
      <c r="I41" s="116"/>
      <c r="J41" s="116"/>
      <c r="T41" s="39"/>
      <c r="U41" s="39"/>
      <c r="V41" s="39"/>
      <c r="W41" s="39"/>
    </row>
    <row r="42" spans="1:23">
      <c r="A42" s="92"/>
      <c r="B42" s="87"/>
      <c r="C42" s="87"/>
      <c r="D42" s="87"/>
      <c r="E42" s="87"/>
      <c r="F42" s="195"/>
      <c r="G42" s="116"/>
      <c r="H42" s="116"/>
      <c r="I42" s="116"/>
      <c r="J42" s="116"/>
      <c r="T42" s="39"/>
      <c r="U42" s="39"/>
      <c r="V42" s="39"/>
      <c r="W42" s="39"/>
    </row>
    <row r="43" spans="1:23">
      <c r="A43" s="91" t="s">
        <v>26</v>
      </c>
      <c r="B43" s="87"/>
      <c r="C43" s="87"/>
      <c r="D43" s="87"/>
      <c r="E43" s="87"/>
      <c r="F43" s="195"/>
      <c r="G43" s="116"/>
      <c r="H43" s="116"/>
      <c r="I43" s="116"/>
      <c r="J43" s="116"/>
      <c r="K43" s="39"/>
      <c r="L43" s="39"/>
      <c r="M43" s="39"/>
      <c r="N43" s="39"/>
      <c r="O43" s="39"/>
      <c r="P43" s="39"/>
      <c r="Q43" s="39"/>
      <c r="R43" s="39"/>
      <c r="S43" s="39"/>
      <c r="T43" s="39"/>
      <c r="U43" s="39"/>
      <c r="V43" s="39"/>
      <c r="W43" s="39"/>
    </row>
    <row r="44" spans="1:23">
      <c r="A44" s="83" t="s">
        <v>27</v>
      </c>
      <c r="B44" s="87">
        <v>-17700000</v>
      </c>
      <c r="C44" s="87">
        <v>-27100000</v>
      </c>
      <c r="D44" s="87">
        <v>-27100000</v>
      </c>
      <c r="E44" s="87">
        <v>-27100000</v>
      </c>
      <c r="F44" s="195"/>
      <c r="G44" s="116"/>
      <c r="H44" s="116"/>
      <c r="I44" s="116"/>
      <c r="J44" s="116"/>
      <c r="K44" s="39"/>
      <c r="L44" s="39"/>
      <c r="M44" s="39"/>
      <c r="N44" s="39"/>
      <c r="O44" s="39"/>
      <c r="P44" s="39"/>
      <c r="Q44" s="39"/>
      <c r="R44" s="39"/>
      <c r="S44" s="39"/>
      <c r="T44" s="39"/>
      <c r="U44" s="39"/>
      <c r="V44" s="39"/>
      <c r="W44" s="39"/>
    </row>
    <row r="45" spans="1:23">
      <c r="A45" s="83" t="s">
        <v>58</v>
      </c>
      <c r="B45" s="87">
        <v>17721155</v>
      </c>
      <c r="C45" s="87">
        <v>27121155</v>
      </c>
      <c r="D45" s="87">
        <v>27121155</v>
      </c>
      <c r="E45" s="87">
        <v>27121155</v>
      </c>
      <c r="F45" s="195"/>
      <c r="G45" s="116"/>
      <c r="H45" s="116"/>
      <c r="I45" s="116"/>
      <c r="J45" s="116"/>
      <c r="K45" s="39"/>
      <c r="L45" s="39"/>
      <c r="M45" s="39"/>
      <c r="N45" s="39"/>
      <c r="O45" s="39"/>
      <c r="P45" s="39"/>
      <c r="Q45" s="39"/>
      <c r="R45" s="39"/>
      <c r="S45" s="39"/>
      <c r="T45" s="39"/>
      <c r="U45" s="39"/>
      <c r="V45" s="39"/>
      <c r="W45" s="39"/>
    </row>
    <row r="46" spans="1:23">
      <c r="A46" s="83" t="s">
        <v>29</v>
      </c>
      <c r="B46" s="87">
        <v>0</v>
      </c>
      <c r="C46" s="87">
        <v>0</v>
      </c>
      <c r="D46" s="87">
        <v>0</v>
      </c>
      <c r="E46" s="87">
        <v>0</v>
      </c>
      <c r="F46" s="195"/>
      <c r="K46" s="39"/>
      <c r="P46" s="39"/>
      <c r="Q46" s="39"/>
      <c r="R46" s="39"/>
    </row>
    <row r="47" spans="1:23" s="38" customFormat="1" ht="46.8">
      <c r="A47" s="90" t="s">
        <v>31</v>
      </c>
      <c r="B47" s="86">
        <f>B46+B45+B44</f>
        <v>21155</v>
      </c>
      <c r="C47" s="86">
        <f t="shared" ref="C47:E47" si="2">C46+C45+C44</f>
        <v>21155</v>
      </c>
      <c r="D47" s="86">
        <f t="shared" si="2"/>
        <v>21155</v>
      </c>
      <c r="E47" s="86">
        <f t="shared" si="2"/>
        <v>21155</v>
      </c>
      <c r="F47" s="194" t="s">
        <v>187</v>
      </c>
      <c r="G47" s="191">
        <v>-840224194</v>
      </c>
      <c r="H47" s="191">
        <v>-863228971</v>
      </c>
      <c r="I47" s="191">
        <v>-884546000</v>
      </c>
      <c r="J47" s="191">
        <v>-910911000</v>
      </c>
      <c r="K47" s="39"/>
    </row>
    <row r="48" spans="1:23" s="38" customFormat="1" ht="18">
      <c r="A48" s="91"/>
      <c r="B48" s="93"/>
      <c r="C48" s="93"/>
      <c r="D48" s="93"/>
      <c r="E48" s="93"/>
      <c r="F48" s="196"/>
      <c r="G48" s="121"/>
      <c r="H48" s="122"/>
      <c r="I48" s="122"/>
      <c r="J48" s="122"/>
      <c r="K48" s="39"/>
      <c r="Q48" s="39"/>
    </row>
    <row r="49" spans="1:15" s="38" customFormat="1">
      <c r="A49" s="91" t="s">
        <v>37</v>
      </c>
      <c r="B49" s="87">
        <f t="shared" ref="B49:O49" si="3">B31+B35+B39+B47+B41</f>
        <v>-5280259</v>
      </c>
      <c r="C49" s="87">
        <f t="shared" si="3"/>
        <v>6550099</v>
      </c>
      <c r="D49" s="87">
        <f t="shared" si="3"/>
        <v>-7807698</v>
      </c>
      <c r="E49" s="87">
        <f t="shared" si="3"/>
        <v>-130261</v>
      </c>
      <c r="F49" s="87" t="e">
        <f t="shared" si="3"/>
        <v>#VALUE!</v>
      </c>
      <c r="G49" s="87">
        <f t="shared" si="3"/>
        <v>-840224194</v>
      </c>
      <c r="H49" s="87">
        <f t="shared" si="3"/>
        <v>-863228971</v>
      </c>
      <c r="I49" s="87">
        <f t="shared" si="3"/>
        <v>-884546000</v>
      </c>
      <c r="J49" s="87">
        <f t="shared" si="3"/>
        <v>-910911000</v>
      </c>
      <c r="K49" s="87">
        <f t="shared" si="3"/>
        <v>0</v>
      </c>
      <c r="L49" s="87">
        <f t="shared" si="3"/>
        <v>0</v>
      </c>
      <c r="M49" s="87">
        <f t="shared" si="3"/>
        <v>0</v>
      </c>
      <c r="N49" s="87">
        <f t="shared" si="3"/>
        <v>0</v>
      </c>
      <c r="O49" s="87">
        <f t="shared" si="3"/>
        <v>0</v>
      </c>
    </row>
    <row r="50" spans="1:15" ht="18">
      <c r="A50" s="83"/>
      <c r="B50" s="87"/>
      <c r="C50" s="87"/>
      <c r="D50" s="87"/>
      <c r="E50" s="87"/>
      <c r="F50" s="197" t="s">
        <v>190</v>
      </c>
      <c r="G50" s="123">
        <f>SUM(B35)</f>
        <v>17741700</v>
      </c>
      <c r="H50" s="123">
        <f>SUM(C35)</f>
        <v>19293600</v>
      </c>
      <c r="I50" s="123">
        <f>SUM(D35)</f>
        <v>12757600</v>
      </c>
      <c r="J50" s="123">
        <f>SUM(E35)</f>
        <v>21648100</v>
      </c>
    </row>
    <row r="51" spans="1:15" ht="18">
      <c r="A51" s="91" t="s">
        <v>32</v>
      </c>
      <c r="B51" s="87"/>
      <c r="C51" s="87"/>
      <c r="D51" s="87"/>
      <c r="E51" s="87"/>
      <c r="F51" s="194" t="s">
        <v>192</v>
      </c>
      <c r="G51" s="119">
        <f>SUM(B39)</f>
        <v>12734083</v>
      </c>
      <c r="H51" s="119">
        <f>SUM(C39)</f>
        <v>12583928</v>
      </c>
      <c r="I51" s="119">
        <f>SUM(D39)</f>
        <v>12616683</v>
      </c>
      <c r="J51" s="119">
        <f>SUM(E39)</f>
        <v>12752084</v>
      </c>
    </row>
    <row r="52" spans="1:15" ht="18.600000000000001" thickBot="1">
      <c r="A52" s="200" t="s">
        <v>52</v>
      </c>
      <c r="B52" s="201">
        <f>B49</f>
        <v>-5280259</v>
      </c>
      <c r="C52" s="201">
        <f>C49</f>
        <v>6550099</v>
      </c>
      <c r="D52" s="201">
        <f t="shared" ref="D52:E52" si="4">D49</f>
        <v>-7807698</v>
      </c>
      <c r="E52" s="201">
        <f t="shared" si="4"/>
        <v>-130261</v>
      </c>
      <c r="F52" s="41" t="s">
        <v>193</v>
      </c>
      <c r="G52" s="120">
        <v>2962329</v>
      </c>
      <c r="H52" s="120">
        <v>2872880</v>
      </c>
      <c r="I52" s="120">
        <v>2884857</v>
      </c>
      <c r="J52" s="120">
        <v>2833490</v>
      </c>
    </row>
    <row r="53" spans="1:15" ht="18">
      <c r="A53" s="202"/>
      <c r="B53" s="203"/>
      <c r="C53" s="203"/>
      <c r="D53" s="203"/>
      <c r="E53" s="204"/>
      <c r="F53" s="194" t="s">
        <v>191</v>
      </c>
      <c r="G53" s="119">
        <f>SUM(G49:G52)</f>
        <v>-806786082</v>
      </c>
      <c r="H53" s="119">
        <f t="shared" ref="H53:J53" si="5">SUM(H49:H52)</f>
        <v>-828478563</v>
      </c>
      <c r="I53" s="119">
        <f t="shared" si="5"/>
        <v>-856286860</v>
      </c>
      <c r="J53" s="119">
        <f t="shared" si="5"/>
        <v>-873677326</v>
      </c>
      <c r="K53" s="41" t="s">
        <v>195</v>
      </c>
      <c r="L53" s="129"/>
    </row>
    <row r="54" spans="1:15" ht="18">
      <c r="A54" s="94" t="s">
        <v>33</v>
      </c>
      <c r="B54" s="95"/>
      <c r="C54" s="95"/>
      <c r="D54" s="95"/>
      <c r="E54" s="96"/>
      <c r="F54" s="199"/>
      <c r="G54" s="119"/>
      <c r="H54" s="119"/>
      <c r="I54" s="119"/>
      <c r="J54" s="119"/>
      <c r="K54" s="41" t="s">
        <v>196</v>
      </c>
    </row>
    <row r="55" spans="1:15" ht="18">
      <c r="A55" s="94" t="s">
        <v>34</v>
      </c>
      <c r="B55" s="95"/>
      <c r="C55" s="95"/>
      <c r="D55" s="95"/>
      <c r="E55" s="96"/>
      <c r="F55" s="199"/>
      <c r="G55" s="117"/>
      <c r="H55" s="118"/>
      <c r="I55" s="118"/>
      <c r="J55" s="118"/>
    </row>
    <row r="56" spans="1:15" ht="18">
      <c r="A56" s="94" t="s">
        <v>178</v>
      </c>
      <c r="B56" s="205"/>
      <c r="C56" s="95"/>
      <c r="D56" s="95"/>
      <c r="E56" s="96"/>
      <c r="F56" s="43"/>
      <c r="G56" s="130"/>
      <c r="H56" s="130"/>
      <c r="I56" s="130"/>
      <c r="J56" s="130"/>
      <c r="L56" s="106"/>
    </row>
    <row r="57" spans="1:15">
      <c r="A57" s="97"/>
      <c r="B57" s="95"/>
      <c r="C57" s="95"/>
      <c r="D57" s="95"/>
      <c r="E57" s="96"/>
      <c r="F57" s="43"/>
      <c r="G57" s="187"/>
      <c r="H57" s="188"/>
      <c r="I57" s="187"/>
      <c r="J57" s="189"/>
    </row>
    <row r="58" spans="1:15" ht="14.4">
      <c r="A58" s="98" t="s">
        <v>35</v>
      </c>
      <c r="B58" s="206"/>
      <c r="C58" s="99"/>
      <c r="D58" s="99"/>
      <c r="E58" s="100"/>
      <c r="F58" s="43"/>
      <c r="G58" s="187"/>
      <c r="H58" s="187"/>
      <c r="I58" s="187"/>
      <c r="J58" s="187"/>
    </row>
    <row r="59" spans="1:15" ht="14.4">
      <c r="A59" s="98"/>
      <c r="B59" s="99"/>
      <c r="C59" s="99"/>
      <c r="D59" s="99"/>
      <c r="E59" s="100"/>
      <c r="F59" s="43"/>
      <c r="G59" s="187"/>
      <c r="H59" s="187"/>
      <c r="I59" s="187"/>
      <c r="J59" s="187"/>
    </row>
    <row r="60" spans="1:15">
      <c r="A60" s="98" t="s">
        <v>176</v>
      </c>
      <c r="B60" s="99"/>
      <c r="C60" s="99"/>
      <c r="D60" s="99"/>
      <c r="E60" s="100"/>
      <c r="F60" s="43"/>
      <c r="G60" s="43"/>
      <c r="H60" s="44"/>
      <c r="I60" s="43"/>
    </row>
    <row r="61" spans="1:15">
      <c r="A61" s="98" t="s">
        <v>180</v>
      </c>
      <c r="B61" s="99"/>
      <c r="C61" s="99"/>
      <c r="D61" s="99"/>
      <c r="E61" s="100"/>
      <c r="F61" s="43"/>
      <c r="G61" s="43"/>
      <c r="H61" s="44"/>
      <c r="I61" s="43"/>
    </row>
    <row r="62" spans="1:15">
      <c r="A62" s="98" t="s">
        <v>36</v>
      </c>
      <c r="B62" s="99"/>
      <c r="C62" s="99"/>
      <c r="D62" s="99"/>
      <c r="E62" s="100"/>
      <c r="F62" s="43"/>
      <c r="G62" s="43"/>
      <c r="H62" s="44"/>
      <c r="I62" s="43"/>
    </row>
    <row r="63" spans="1:15" ht="16.2" thickBot="1">
      <c r="A63" s="101"/>
      <c r="B63" s="102"/>
      <c r="C63" s="102"/>
      <c r="D63" s="102"/>
      <c r="E63" s="103"/>
      <c r="F63" s="43"/>
      <c r="G63" s="43"/>
      <c r="H63" s="44"/>
      <c r="I63" s="43"/>
    </row>
    <row r="64" spans="1:15">
      <c r="A64" s="45"/>
      <c r="B64" s="46"/>
      <c r="C64" s="46"/>
      <c r="D64" s="46"/>
      <c r="E64" s="46"/>
      <c r="F64" s="43"/>
      <c r="G64" s="43"/>
      <c r="H64" s="44"/>
      <c r="I64" s="43"/>
    </row>
    <row r="65" spans="1:16" ht="14.4" thickBot="1">
      <c r="A65" s="47"/>
      <c r="B65" s="47"/>
      <c r="C65" s="47"/>
      <c r="D65" s="47"/>
      <c r="E65" s="47"/>
      <c r="F65" s="190" t="s">
        <v>232</v>
      </c>
      <c r="G65" s="47"/>
      <c r="H65" s="47"/>
      <c r="I65" s="47"/>
      <c r="J65" s="47"/>
      <c r="K65" s="47"/>
      <c r="L65" s="47"/>
      <c r="M65" s="47"/>
      <c r="N65" s="47"/>
      <c r="O65" s="47"/>
      <c r="P65" s="47"/>
    </row>
    <row r="66" spans="1:16" ht="14.4" thickBot="1">
      <c r="A66" s="47"/>
      <c r="B66" s="47"/>
      <c r="C66" s="47"/>
      <c r="D66" s="47"/>
      <c r="E66" s="47"/>
      <c r="F66" s="69" t="s">
        <v>102</v>
      </c>
      <c r="G66" s="70" t="s">
        <v>103</v>
      </c>
      <c r="H66" s="70" t="s">
        <v>103</v>
      </c>
      <c r="I66" s="70" t="s">
        <v>104</v>
      </c>
      <c r="J66" s="70" t="s">
        <v>104</v>
      </c>
      <c r="K66" s="70" t="s">
        <v>105</v>
      </c>
      <c r="L66" s="70" t="s">
        <v>105</v>
      </c>
      <c r="M66" s="70" t="s">
        <v>172</v>
      </c>
      <c r="N66" s="70" t="s">
        <v>172</v>
      </c>
      <c r="O66" s="47"/>
      <c r="P66" s="47"/>
    </row>
    <row r="67" spans="1:16" s="47" customFormat="1" ht="31.2" thickBot="1">
      <c r="F67" s="69"/>
      <c r="G67" s="70" t="s">
        <v>106</v>
      </c>
      <c r="H67" s="70" t="s">
        <v>107</v>
      </c>
      <c r="I67" s="70" t="s">
        <v>106</v>
      </c>
      <c r="J67" s="70" t="s">
        <v>107</v>
      </c>
      <c r="K67" s="70" t="s">
        <v>106</v>
      </c>
      <c r="L67" s="70" t="s">
        <v>107</v>
      </c>
      <c r="M67" s="70" t="s">
        <v>106</v>
      </c>
      <c r="N67" s="70" t="s">
        <v>107</v>
      </c>
    </row>
    <row r="68" spans="1:16" s="47" customFormat="1" ht="14.4" thickBot="1">
      <c r="F68" s="70"/>
      <c r="G68" s="69" t="s">
        <v>108</v>
      </c>
      <c r="H68" s="69" t="s">
        <v>108</v>
      </c>
      <c r="I68" s="69" t="s">
        <v>108</v>
      </c>
      <c r="J68" s="69" t="s">
        <v>108</v>
      </c>
      <c r="K68" s="69" t="s">
        <v>108</v>
      </c>
      <c r="L68" s="69" t="s">
        <v>108</v>
      </c>
      <c r="M68" s="69" t="s">
        <v>108</v>
      </c>
      <c r="N68" s="69" t="s">
        <v>108</v>
      </c>
    </row>
    <row r="69" spans="1:16" s="47" customFormat="1" ht="21" thickBot="1">
      <c r="F69" s="70" t="s">
        <v>109</v>
      </c>
      <c r="G69" s="71"/>
      <c r="H69" s="71"/>
      <c r="I69" s="71"/>
      <c r="J69" s="71"/>
      <c r="K69" s="71"/>
      <c r="L69" s="71"/>
      <c r="M69" s="71"/>
      <c r="N69" s="71"/>
    </row>
    <row r="70" spans="1:16" s="47" customFormat="1" ht="21" thickBot="1">
      <c r="F70" s="70" t="s">
        <v>110</v>
      </c>
      <c r="G70" s="72">
        <v>17457924</v>
      </c>
      <c r="H70" s="72">
        <v>-3710658</v>
      </c>
      <c r="I70" s="72">
        <v>22445961</v>
      </c>
      <c r="J70" s="72">
        <v>-3709778</v>
      </c>
      <c r="K70" s="72">
        <v>22383179</v>
      </c>
      <c r="L70" s="72">
        <v>-3735191</v>
      </c>
      <c r="M70" s="72">
        <v>22383179</v>
      </c>
      <c r="N70" s="72">
        <v>-3735191</v>
      </c>
    </row>
    <row r="71" spans="1:16" s="47" customFormat="1" ht="14.4" thickBot="1">
      <c r="F71" s="70" t="s">
        <v>111</v>
      </c>
      <c r="G71" s="73"/>
      <c r="H71" s="73"/>
      <c r="I71" s="73"/>
      <c r="J71" s="73"/>
      <c r="K71" s="73"/>
      <c r="L71" s="73"/>
      <c r="M71" s="73"/>
      <c r="N71" s="73"/>
    </row>
    <row r="72" spans="1:16" s="47" customFormat="1" ht="14.4" thickBot="1">
      <c r="F72" s="70" t="s">
        <v>112</v>
      </c>
      <c r="G72" s="72">
        <v>12650349</v>
      </c>
      <c r="H72" s="72">
        <v>-12566338</v>
      </c>
      <c r="I72" s="72">
        <v>12650350</v>
      </c>
      <c r="J72" s="72">
        <v>-12566336</v>
      </c>
      <c r="K72" s="72">
        <v>12650344</v>
      </c>
      <c r="L72" s="72">
        <v>-12566339</v>
      </c>
      <c r="M72" s="72">
        <v>12650344</v>
      </c>
      <c r="N72" s="72">
        <v>-12566339</v>
      </c>
    </row>
    <row r="73" spans="1:16" s="47" customFormat="1" ht="14.4" thickBot="1">
      <c r="F73" s="70" t="s">
        <v>113</v>
      </c>
      <c r="G73" s="72">
        <v>32437986</v>
      </c>
      <c r="H73" s="72">
        <v>-6366168</v>
      </c>
      <c r="I73" s="72">
        <v>32360203</v>
      </c>
      <c r="J73" s="72">
        <v>-6365355</v>
      </c>
      <c r="K73" s="72">
        <v>32360202</v>
      </c>
      <c r="L73" s="72">
        <v>-6365354</v>
      </c>
      <c r="M73" s="72">
        <v>32360202</v>
      </c>
      <c r="N73" s="72">
        <v>-6365354</v>
      </c>
    </row>
    <row r="74" spans="1:16" s="47" customFormat="1" ht="14.4" thickBot="1">
      <c r="F74" s="70" t="s">
        <v>114</v>
      </c>
      <c r="G74" s="72">
        <v>197168133</v>
      </c>
      <c r="H74" s="72">
        <v>-17144045</v>
      </c>
      <c r="I74" s="72">
        <v>196748589</v>
      </c>
      <c r="J74" s="72">
        <v>-17144047</v>
      </c>
      <c r="K74" s="72">
        <v>196654988</v>
      </c>
      <c r="L74" s="72">
        <v>-17144045</v>
      </c>
      <c r="M74" s="72">
        <v>196542806</v>
      </c>
      <c r="N74" s="72">
        <v>-17144045</v>
      </c>
    </row>
    <row r="75" spans="1:16" s="47" customFormat="1" ht="14.4" thickBot="1">
      <c r="F75" s="70" t="s">
        <v>111</v>
      </c>
      <c r="G75" s="73"/>
      <c r="H75" s="72">
        <v>-343636</v>
      </c>
      <c r="I75" s="73"/>
      <c r="J75" s="72">
        <v>-343636</v>
      </c>
      <c r="K75" s="73"/>
      <c r="L75" s="72">
        <v>-343636</v>
      </c>
      <c r="M75" s="73"/>
      <c r="N75" s="72">
        <v>-343636</v>
      </c>
    </row>
    <row r="76" spans="1:16" s="47" customFormat="1" ht="14.4" thickBot="1">
      <c r="F76" s="70" t="s">
        <v>115</v>
      </c>
      <c r="G76" s="72">
        <v>78429922</v>
      </c>
      <c r="H76" s="72">
        <v>-20383</v>
      </c>
      <c r="I76" s="72">
        <v>78564744</v>
      </c>
      <c r="J76" s="72">
        <v>-20383</v>
      </c>
      <c r="K76" s="72">
        <v>78564746</v>
      </c>
      <c r="L76" s="72">
        <v>-20383</v>
      </c>
      <c r="M76" s="72">
        <v>78429920</v>
      </c>
      <c r="N76" s="72">
        <v>-20383</v>
      </c>
    </row>
    <row r="77" spans="1:16" s="47" customFormat="1" ht="21" thickBot="1">
      <c r="F77" s="70" t="s">
        <v>116</v>
      </c>
      <c r="G77" s="72">
        <v>475365480</v>
      </c>
      <c r="H77" s="72">
        <v>-109846596</v>
      </c>
      <c r="I77" s="72">
        <v>473704879</v>
      </c>
      <c r="J77" s="72">
        <v>-110596083</v>
      </c>
      <c r="K77" s="72">
        <v>472982920</v>
      </c>
      <c r="L77" s="72">
        <v>-109754925</v>
      </c>
      <c r="M77" s="72">
        <v>473034920</v>
      </c>
      <c r="N77" s="72">
        <v>-109754925</v>
      </c>
    </row>
    <row r="78" spans="1:16" s="47" customFormat="1" ht="14.4" thickBot="1">
      <c r="C78" s="105"/>
      <c r="F78" s="70" t="s">
        <v>111</v>
      </c>
      <c r="G78" s="72">
        <v>0</v>
      </c>
      <c r="H78" s="72">
        <v>-46147899</v>
      </c>
      <c r="I78" s="72">
        <v>0</v>
      </c>
      <c r="J78" s="72">
        <v>-46897529</v>
      </c>
      <c r="K78" s="72">
        <v>0</v>
      </c>
      <c r="L78" s="72">
        <v>-46056369</v>
      </c>
      <c r="M78" s="72">
        <v>0</v>
      </c>
      <c r="N78" s="72">
        <v>-46056369</v>
      </c>
    </row>
    <row r="79" spans="1:16" s="47" customFormat="1" ht="21" thickBot="1">
      <c r="F79" s="70" t="s">
        <v>117</v>
      </c>
      <c r="G79" s="72">
        <v>134911535</v>
      </c>
      <c r="H79" s="72">
        <v>-9744595</v>
      </c>
      <c r="I79" s="72">
        <v>135747226</v>
      </c>
      <c r="J79" s="72">
        <v>-9744594</v>
      </c>
      <c r="K79" s="72">
        <v>134978003</v>
      </c>
      <c r="L79" s="72">
        <v>-9744594</v>
      </c>
      <c r="M79" s="72">
        <v>135320546</v>
      </c>
      <c r="N79" s="72">
        <v>-9744594</v>
      </c>
    </row>
    <row r="80" spans="1:16" s="47" customFormat="1" ht="14.4" thickBot="1">
      <c r="F80" s="70" t="s">
        <v>111</v>
      </c>
      <c r="G80" s="73"/>
      <c r="H80" s="73"/>
      <c r="I80" s="73"/>
      <c r="J80" s="73"/>
      <c r="K80" s="73"/>
      <c r="L80" s="73"/>
      <c r="M80" s="73"/>
      <c r="N80" s="73"/>
    </row>
    <row r="81" spans="1:16" s="47" customFormat="1" ht="14.4" thickBot="1">
      <c r="C81" s="105"/>
      <c r="F81" s="70" t="s">
        <v>118</v>
      </c>
      <c r="G81" s="74">
        <v>948421329</v>
      </c>
      <c r="H81" s="74">
        <v>-159398783</v>
      </c>
      <c r="I81" s="74">
        <v>952221952</v>
      </c>
      <c r="J81" s="74">
        <v>-160146576</v>
      </c>
      <c r="K81" s="74">
        <v>950574382</v>
      </c>
      <c r="L81" s="74">
        <v>-159330831</v>
      </c>
      <c r="M81" s="74">
        <v>950721917</v>
      </c>
      <c r="N81" s="74">
        <v>-159330831</v>
      </c>
    </row>
    <row r="82" spans="1:16" s="47" customFormat="1" ht="14.4" thickBot="1">
      <c r="F82" s="70" t="s">
        <v>111</v>
      </c>
      <c r="G82" s="72">
        <v>0</v>
      </c>
      <c r="H82" s="72">
        <v>-46491535</v>
      </c>
      <c r="I82" s="72">
        <v>0</v>
      </c>
      <c r="J82" s="72">
        <v>-47241165</v>
      </c>
      <c r="K82" s="72">
        <v>0</v>
      </c>
      <c r="L82" s="72">
        <v>-46400005</v>
      </c>
      <c r="M82" s="72">
        <v>0</v>
      </c>
      <c r="N82" s="72">
        <v>-46400005</v>
      </c>
    </row>
    <row r="83" spans="1:16" s="47" customFormat="1" ht="14.4" thickBot="1">
      <c r="F83" s="70" t="s">
        <v>119</v>
      </c>
      <c r="G83" s="71"/>
      <c r="H83" s="71"/>
      <c r="I83" s="71"/>
      <c r="J83" s="71"/>
      <c r="K83" s="71"/>
      <c r="L83" s="71"/>
      <c r="M83" s="71"/>
      <c r="N83" s="71"/>
    </row>
    <row r="84" spans="1:16" s="47" customFormat="1" ht="21" thickBot="1">
      <c r="F84" s="70" t="s">
        <v>110</v>
      </c>
      <c r="G84" s="72">
        <v>39485600</v>
      </c>
      <c r="H84" s="73"/>
      <c r="I84" s="72">
        <v>20854600</v>
      </c>
      <c r="J84" s="73"/>
      <c r="K84" s="72">
        <v>854600</v>
      </c>
      <c r="L84" s="73"/>
      <c r="M84" s="72">
        <v>820000</v>
      </c>
      <c r="N84" s="73"/>
    </row>
    <row r="85" spans="1:16" s="47" customFormat="1" ht="14.4" thickBot="1">
      <c r="F85" s="70" t="s">
        <v>120</v>
      </c>
      <c r="G85" s="73"/>
      <c r="H85" s="73"/>
      <c r="I85" s="73"/>
      <c r="J85" s="73"/>
      <c r="K85" s="73"/>
      <c r="L85" s="73"/>
      <c r="M85" s="73"/>
      <c r="N85" s="73"/>
    </row>
    <row r="86" spans="1:16" s="47" customFormat="1" ht="14.4" thickBot="1">
      <c r="F86" s="70" t="s">
        <v>113</v>
      </c>
      <c r="G86" s="72">
        <v>9454325</v>
      </c>
      <c r="H86" s="73"/>
      <c r="I86" s="72">
        <v>7208700</v>
      </c>
      <c r="J86" s="73"/>
      <c r="K86" s="72">
        <v>4711500</v>
      </c>
      <c r="L86" s="73"/>
      <c r="M86" s="72">
        <v>4316000</v>
      </c>
      <c r="N86" s="73"/>
    </row>
    <row r="87" spans="1:16" s="48" customFormat="1" thickBot="1">
      <c r="F87" s="70" t="s">
        <v>114</v>
      </c>
      <c r="G87" s="72">
        <v>2135000</v>
      </c>
      <c r="H87" s="73"/>
      <c r="I87" s="72">
        <v>3885000</v>
      </c>
      <c r="J87" s="73"/>
      <c r="K87" s="72">
        <v>3285000</v>
      </c>
      <c r="L87" s="73"/>
      <c r="M87" s="72">
        <v>1535000</v>
      </c>
      <c r="N87" s="73"/>
      <c r="O87" s="47"/>
      <c r="P87" s="47"/>
    </row>
    <row r="88" spans="1:16" s="47" customFormat="1" ht="14.4" thickBot="1">
      <c r="F88" s="70" t="s">
        <v>115</v>
      </c>
      <c r="G88" s="73"/>
      <c r="H88" s="73"/>
      <c r="I88" s="73"/>
      <c r="J88" s="73"/>
      <c r="K88" s="72">
        <v>2000000</v>
      </c>
      <c r="L88" s="73"/>
      <c r="M88" s="72">
        <v>2400000</v>
      </c>
      <c r="N88" s="73"/>
    </row>
    <row r="89" spans="1:16" ht="21" thickBot="1">
      <c r="F89" s="70" t="s">
        <v>116</v>
      </c>
      <c r="G89" s="72">
        <v>624600</v>
      </c>
      <c r="H89" s="73"/>
      <c r="I89" s="72">
        <v>875600</v>
      </c>
      <c r="J89" s="73"/>
      <c r="K89" s="72">
        <v>875600</v>
      </c>
      <c r="L89" s="73"/>
      <c r="M89" s="72">
        <v>876000</v>
      </c>
      <c r="N89" s="73"/>
      <c r="O89" s="47"/>
      <c r="P89" s="47"/>
    </row>
    <row r="90" spans="1:16" ht="21" thickBot="1">
      <c r="F90" s="70" t="s">
        <v>117</v>
      </c>
      <c r="G90" s="72">
        <v>1012900</v>
      </c>
      <c r="H90" s="73"/>
      <c r="I90" s="72">
        <v>1012900</v>
      </c>
      <c r="J90" s="73"/>
      <c r="K90" s="72">
        <v>1012900</v>
      </c>
      <c r="L90" s="73"/>
      <c r="M90" s="72">
        <v>1013000</v>
      </c>
      <c r="N90" s="73"/>
      <c r="O90" s="47"/>
      <c r="P90" s="47"/>
    </row>
    <row r="91" spans="1:16" ht="14.4" thickBot="1">
      <c r="D91" s="76"/>
      <c r="F91" s="70" t="s">
        <v>121</v>
      </c>
      <c r="G91" s="72">
        <v>52712425</v>
      </c>
      <c r="H91" s="73"/>
      <c r="I91" s="72">
        <f>33836800</f>
        <v>33836800</v>
      </c>
      <c r="J91" s="73"/>
      <c r="K91" s="72">
        <v>12739600</v>
      </c>
      <c r="L91" s="73"/>
      <c r="M91" s="72">
        <v>10960000</v>
      </c>
      <c r="N91" s="73"/>
      <c r="O91" s="47"/>
      <c r="P91" s="47"/>
    </row>
    <row r="92" spans="1:16" ht="14.4" thickBot="1">
      <c r="F92" s="70" t="s">
        <v>122</v>
      </c>
      <c r="G92" s="74">
        <v>0</v>
      </c>
      <c r="H92" s="74">
        <v>0</v>
      </c>
      <c r="I92" s="74">
        <v>21644459</v>
      </c>
      <c r="J92" s="74">
        <v>-3847403</v>
      </c>
      <c r="K92" s="74">
        <v>43728843</v>
      </c>
      <c r="L92" s="74">
        <v>-7747565</v>
      </c>
      <c r="M92" s="74">
        <v>66388871</v>
      </c>
      <c r="N92" s="74">
        <v>-11763038</v>
      </c>
      <c r="O92" s="47"/>
      <c r="P92" s="47"/>
    </row>
    <row r="93" spans="1:16" ht="14.4" thickBot="1">
      <c r="F93" s="70" t="s">
        <v>123</v>
      </c>
      <c r="G93" s="74">
        <v>3730786</v>
      </c>
      <c r="H93" s="74">
        <v>-3750000</v>
      </c>
      <c r="I93" s="74">
        <v>3764773</v>
      </c>
      <c r="J93" s="74">
        <v>-3750000</v>
      </c>
      <c r="K93" s="74">
        <v>3772626</v>
      </c>
      <c r="L93" s="74">
        <v>-3750000</v>
      </c>
      <c r="M93" s="74">
        <v>3811973</v>
      </c>
      <c r="N93" s="74">
        <v>-3750000</v>
      </c>
      <c r="O93" s="47"/>
      <c r="P93" s="47"/>
    </row>
    <row r="94" spans="1:16" ht="14.4" thickBot="1">
      <c r="F94" s="70" t="s">
        <v>124</v>
      </c>
      <c r="G94" s="71"/>
      <c r="H94" s="71"/>
      <c r="I94" s="71"/>
      <c r="J94" s="71"/>
      <c r="K94" s="71"/>
      <c r="L94" s="71"/>
      <c r="M94" s="71"/>
      <c r="N94" s="71"/>
      <c r="O94" s="47"/>
      <c r="P94" s="47"/>
    </row>
    <row r="95" spans="1:16" s="112" customFormat="1" ht="21" thickBot="1">
      <c r="A95" s="107"/>
      <c r="B95" s="108"/>
      <c r="C95" s="108"/>
      <c r="D95" s="108"/>
      <c r="E95" s="108"/>
      <c r="F95" s="109" t="s">
        <v>125</v>
      </c>
      <c r="G95" s="110">
        <v>0</v>
      </c>
      <c r="H95" s="110">
        <v>0</v>
      </c>
      <c r="I95" s="110">
        <v>3518768</v>
      </c>
      <c r="J95" s="110">
        <v>0</v>
      </c>
      <c r="K95" s="110">
        <v>33010320</v>
      </c>
      <c r="L95" s="110">
        <v>0</v>
      </c>
      <c r="M95" s="110">
        <v>41082980</v>
      </c>
      <c r="N95" s="110">
        <v>0</v>
      </c>
      <c r="O95" s="111"/>
      <c r="P95" s="111"/>
    </row>
    <row r="96" spans="1:16" ht="21" thickBot="1">
      <c r="F96" s="70" t="s">
        <v>126</v>
      </c>
      <c r="G96" s="73"/>
      <c r="H96" s="72">
        <v>11000000</v>
      </c>
      <c r="I96" s="73"/>
      <c r="J96" s="72">
        <v>11000000</v>
      </c>
      <c r="K96" s="73"/>
      <c r="L96" s="72">
        <v>11000000</v>
      </c>
      <c r="M96" s="73"/>
      <c r="N96" s="72">
        <v>11000000</v>
      </c>
      <c r="O96" s="47"/>
      <c r="P96" s="47"/>
    </row>
    <row r="97" spans="1:16" ht="14.4" thickBot="1">
      <c r="F97" s="70" t="s">
        <v>127</v>
      </c>
      <c r="G97" s="74">
        <v>0</v>
      </c>
      <c r="H97" s="74">
        <v>11000000</v>
      </c>
      <c r="I97" s="74">
        <v>3518768</v>
      </c>
      <c r="J97" s="74">
        <v>11000000</v>
      </c>
      <c r="K97" s="74">
        <v>33010320</v>
      </c>
      <c r="L97" s="74">
        <v>11000000</v>
      </c>
      <c r="M97" s="74">
        <v>41082980</v>
      </c>
      <c r="N97" s="74">
        <v>11000000</v>
      </c>
      <c r="O97" s="47"/>
      <c r="P97" s="47"/>
    </row>
    <row r="98" spans="1:16" ht="21" thickBot="1">
      <c r="F98" s="70" t="s">
        <v>128</v>
      </c>
      <c r="G98" s="74">
        <v>13332498</v>
      </c>
      <c r="H98" s="75"/>
      <c r="I98" s="74">
        <v>13537227</v>
      </c>
      <c r="J98" s="75"/>
      <c r="K98" s="74">
        <v>11933625</v>
      </c>
      <c r="L98" s="75"/>
      <c r="M98" s="74">
        <v>12087128</v>
      </c>
      <c r="N98" s="75"/>
      <c r="O98" s="47"/>
      <c r="P98" s="47"/>
    </row>
    <row r="99" spans="1:16" ht="14.4" thickBot="1">
      <c r="F99" s="70" t="s">
        <v>129</v>
      </c>
      <c r="G99" s="74">
        <v>1018197038</v>
      </c>
      <c r="H99" s="74">
        <v>-152148783</v>
      </c>
      <c r="I99" s="74">
        <v>1028523979</v>
      </c>
      <c r="J99" s="74">
        <v>-156743979</v>
      </c>
      <c r="K99" s="74">
        <v>1055759396</v>
      </c>
      <c r="L99" s="74">
        <v>-159828396</v>
      </c>
      <c r="M99" s="74">
        <v>1085052869</v>
      </c>
      <c r="N99" s="74">
        <v>-163843869</v>
      </c>
      <c r="O99" s="47"/>
      <c r="P99" s="47"/>
    </row>
    <row r="100" spans="1:16" ht="14.4" thickBot="1">
      <c r="F100" s="70" t="s">
        <v>130</v>
      </c>
      <c r="G100" s="71"/>
      <c r="H100" s="71"/>
      <c r="I100" s="71"/>
      <c r="J100" s="71"/>
      <c r="K100" s="71"/>
      <c r="L100" s="71"/>
      <c r="M100" s="71"/>
      <c r="N100" s="71"/>
      <c r="O100" s="47"/>
      <c r="P100" s="47"/>
    </row>
    <row r="101" spans="1:16" s="112" customFormat="1" ht="21" thickBot="1">
      <c r="A101" s="107"/>
      <c r="B101" s="108"/>
      <c r="C101" s="108"/>
      <c r="D101" s="108"/>
      <c r="E101" s="108"/>
      <c r="F101" s="109" t="s">
        <v>131</v>
      </c>
      <c r="G101" s="110">
        <v>0</v>
      </c>
      <c r="H101" s="110">
        <v>-15637255</v>
      </c>
      <c r="I101" s="110">
        <v>0</v>
      </c>
      <c r="J101" s="110">
        <v>0</v>
      </c>
      <c r="K101" s="110">
        <v>0</v>
      </c>
      <c r="L101" s="110">
        <v>0</v>
      </c>
      <c r="M101" s="110">
        <v>0</v>
      </c>
      <c r="N101" s="110">
        <v>0</v>
      </c>
      <c r="O101" s="111"/>
      <c r="P101" s="111"/>
    </row>
    <row r="102" spans="1:16" ht="14.4" thickBot="1">
      <c r="F102" s="70" t="s">
        <v>132</v>
      </c>
      <c r="G102" s="73"/>
      <c r="H102" s="72">
        <v>-16400000</v>
      </c>
      <c r="I102" s="73"/>
      <c r="J102" s="72">
        <v>-16400000</v>
      </c>
      <c r="K102" s="73"/>
      <c r="L102" s="72">
        <v>-16400000</v>
      </c>
      <c r="M102" s="73"/>
      <c r="N102" s="72">
        <v>-16400000</v>
      </c>
    </row>
    <row r="103" spans="1:16" ht="21" thickBot="1">
      <c r="F103" s="70" t="s">
        <v>133</v>
      </c>
      <c r="G103" s="72">
        <v>173142000</v>
      </c>
      <c r="H103" s="72">
        <v>-58750000</v>
      </c>
      <c r="I103" s="72">
        <v>187220000</v>
      </c>
      <c r="J103" s="72">
        <v>-55809000</v>
      </c>
      <c r="K103" s="72">
        <v>201259000</v>
      </c>
      <c r="L103" s="72">
        <v>-52799000</v>
      </c>
      <c r="M103" s="72">
        <v>220056000</v>
      </c>
      <c r="N103" s="72">
        <v>-48940000</v>
      </c>
    </row>
    <row r="104" spans="1:16" ht="14.4" thickBot="1">
      <c r="F104" s="70" t="s">
        <v>134</v>
      </c>
      <c r="G104" s="72">
        <v>0</v>
      </c>
      <c r="H104" s="73"/>
      <c r="I104" s="72">
        <v>0</v>
      </c>
      <c r="J104" s="73"/>
      <c r="K104" s="72">
        <v>0</v>
      </c>
      <c r="L104" s="73"/>
      <c r="M104" s="72">
        <v>0</v>
      </c>
      <c r="N104" s="73"/>
    </row>
    <row r="105" spans="1:16" ht="14.4" thickBot="1">
      <c r="F105" s="70" t="s">
        <v>135</v>
      </c>
      <c r="G105" s="73"/>
      <c r="H105" s="72">
        <v>-948403000</v>
      </c>
      <c r="I105" s="73"/>
      <c r="J105" s="72">
        <v>-986791000</v>
      </c>
      <c r="K105" s="73"/>
      <c r="L105" s="72">
        <v>-1027991000</v>
      </c>
      <c r="M105" s="73"/>
      <c r="N105" s="72">
        <v>-1075925000</v>
      </c>
    </row>
    <row r="106" spans="1:16" ht="14.4" thickBot="1">
      <c r="F106" s="70" t="s">
        <v>136</v>
      </c>
      <c r="G106" s="74">
        <v>173142000</v>
      </c>
      <c r="H106" s="74">
        <v>-1039190255</v>
      </c>
      <c r="I106" s="74">
        <v>187220000</v>
      </c>
      <c r="J106" s="74">
        <v>-1059000000</v>
      </c>
      <c r="K106" s="74">
        <v>201259000</v>
      </c>
      <c r="L106" s="74">
        <v>-1097190000</v>
      </c>
      <c r="M106" s="74">
        <v>220056000</v>
      </c>
      <c r="N106" s="74">
        <v>-1141265000</v>
      </c>
    </row>
    <row r="107" spans="1:16" ht="14.4" thickBot="1">
      <c r="F107" s="70" t="s">
        <v>137</v>
      </c>
      <c r="G107" s="74">
        <v>1191339038</v>
      </c>
      <c r="H107" s="74">
        <v>-1191339038</v>
      </c>
      <c r="I107" s="74">
        <v>1215743979</v>
      </c>
      <c r="J107" s="74">
        <v>-1215743979</v>
      </c>
      <c r="K107" s="74">
        <v>1257018396</v>
      </c>
      <c r="L107" s="74">
        <v>-1257018396</v>
      </c>
      <c r="M107" s="74">
        <v>1305108869</v>
      </c>
      <c r="N107" s="74">
        <v>-1305108869</v>
      </c>
    </row>
    <row r="108" spans="1:16" ht="13.8">
      <c r="H108" s="41"/>
    </row>
    <row r="109" spans="1:16" ht="18" customHeight="1">
      <c r="H109" s="41"/>
    </row>
    <row r="110" spans="1:16" ht="13.8">
      <c r="H110" s="41"/>
    </row>
    <row r="111" spans="1:16" ht="13.8">
      <c r="H111" s="41"/>
    </row>
    <row r="112" spans="1:16" ht="13.8">
      <c r="H112" s="41"/>
    </row>
  </sheetData>
  <mergeCells count="2">
    <mergeCell ref="A2:E2"/>
    <mergeCell ref="A3:E3"/>
  </mergeCells>
  <pageMargins left="0.70866141732283472" right="0.11811023622047245" top="0.74803149606299213" bottom="0.35433070866141736" header="0.31496062992125984" footer="0.31496062992125984"/>
  <pageSetup paperSize="9" scale="80" fitToHeight="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10</vt:i4>
      </vt:variant>
      <vt:variant>
        <vt:lpstr>Navngivne områder</vt:lpstr>
      </vt:variant>
      <vt:variant>
        <vt:i4>5</vt:i4>
      </vt:variant>
    </vt:vector>
  </HeadingPairs>
  <TitlesOfParts>
    <vt:vector size="15" baseType="lpstr">
      <vt:lpstr>Afstemningsbilag_med forslag</vt:lpstr>
      <vt:lpstr>Liste O</vt:lpstr>
      <vt:lpstr>Liste V</vt:lpstr>
      <vt:lpstr>Liste A</vt:lpstr>
      <vt:lpstr>Liste C</vt:lpstr>
      <vt:lpstr>Liste T</vt:lpstr>
      <vt:lpstr>1  Vejledning</vt:lpstr>
      <vt:lpstr>2 Afstemningsbilag</vt:lpstr>
      <vt:lpstr>3 Hovedovers. inkl. A+D+R skema</vt:lpstr>
      <vt:lpstr>Anlægsplan</vt:lpstr>
      <vt:lpstr>'1  Vejledning'!Udskriftsområde</vt:lpstr>
      <vt:lpstr>'3 Hovedovers. inkl. A+D+R skema'!Udskriftsområde</vt:lpstr>
      <vt:lpstr>'2 Afstemningsbilag'!Udskriftstitler</vt:lpstr>
      <vt:lpstr>'Afstemningsbilag_med forslag'!Udskriftstitler</vt:lpstr>
      <vt:lpstr>Anlægsplan!Udskriftstitler</vt:lpstr>
    </vt:vector>
  </TitlesOfParts>
  <Company>Dragør kommune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Image Imagesen</dc:creator>
  <cp:lastModifiedBy>Kenneth Gøtterup</cp:lastModifiedBy>
  <cp:lastPrinted>2019-10-02T12:25:37Z</cp:lastPrinted>
  <dcterms:created xsi:type="dcterms:W3CDTF">2010-08-12T16:32:01Z</dcterms:created>
  <dcterms:modified xsi:type="dcterms:W3CDTF">2019-10-28T15:49:18Z</dcterms:modified>
</cp:coreProperties>
</file>